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60" windowWidth="14955" windowHeight="12600" tabRatio="1000" activeTab="0"/>
  </bookViews>
  <sheets>
    <sheet name="Форма 1.1" sheetId="1" r:id="rId1"/>
    <sheet name="Форма 1.2" sheetId="2" r:id="rId2"/>
    <sheet name="Форма 5.1" sheetId="3" r:id="rId3"/>
    <sheet name="Форма 6.1 13г." sheetId="4" r:id="rId4"/>
    <sheet name="Форма 6.2 13г. " sheetId="5" r:id="rId5"/>
    <sheet name="Форма 6.3 13г." sheetId="6" r:id="rId6"/>
    <sheet name="Форма 6.4" sheetId="7" r:id="rId7"/>
    <sheet name="Форма 7.1 13г." sheetId="8" r:id="rId8"/>
    <sheet name="Форма 7.2 13г" sheetId="9" r:id="rId9"/>
  </sheets>
  <externalReferences>
    <externalReference r:id="rId12"/>
  </externalReferences>
  <definedNames>
    <definedName name="_xlnm.Print_Titles" localSheetId="3">'Форма 6.1 13г.'!$20:$20</definedName>
    <definedName name="_xlnm.Print_Titles" localSheetId="4">'Форма 6.2 13г. '!$9:$9</definedName>
    <definedName name="_xlnm.Print_Titles" localSheetId="5">'Форма 6.3 13г.'!$9:$9</definedName>
    <definedName name="_xlnm.Print_Area" localSheetId="0">'Форма 1.1'!$A$1:$FE$36</definedName>
    <definedName name="_xlnm.Print_Area" localSheetId="1">'Форма 1.2'!$A$1:$DX$14</definedName>
    <definedName name="_xlnm.Print_Area" localSheetId="2">'Форма 5.1'!$A$1:$FE$16</definedName>
    <definedName name="_xlnm.Print_Area" localSheetId="3">'Форма 6.1 13г.'!$A$1:$DD$59</definedName>
    <definedName name="_xlnm.Print_Area" localSheetId="4">'Форма 6.2 13г. '!$A$1:$DD$50</definedName>
    <definedName name="_xlnm.Print_Area" localSheetId="5">'Форма 6.3 13г.'!$A$1:$DD$54</definedName>
    <definedName name="_xlnm.Print_Area" localSheetId="6">'Форма 6.4'!$A$1:$DH$62</definedName>
    <definedName name="_xlnm.Print_Area" localSheetId="7">'Форма 7.1 13г.'!$A$1:$FE$22</definedName>
    <definedName name="_xlnm.Print_Area" localSheetId="8">'Форма 7.2 13г'!$A$1:$DG$12</definedName>
  </definedNames>
  <calcPr fullCalcOnLoad="1"/>
</workbook>
</file>

<file path=xl/comments2.xml><?xml version="1.0" encoding="utf-8"?>
<comments xmlns="http://schemas.openxmlformats.org/spreadsheetml/2006/main">
  <authors>
    <author>Евгений</author>
  </authors>
  <commentList>
    <comment ref="CV9" authorId="0">
      <text>
        <r>
          <rPr>
            <b/>
            <sz val="9"/>
            <rFont val="Tahoma"/>
            <family val="2"/>
          </rPr>
          <t>Евгений:</t>
        </r>
        <r>
          <rPr>
            <sz val="9"/>
            <rFont val="Tahoma"/>
            <family val="2"/>
          </rPr>
          <t xml:space="preserve">
Сумма по гр. 3 формы 1.1
</t>
        </r>
      </text>
    </comment>
    <comment ref="CV7" authorId="0">
      <text>
        <r>
          <rPr>
            <b/>
            <sz val="9"/>
            <rFont val="Tahoma"/>
            <family val="2"/>
          </rPr>
          <t>Евгений:</t>
        </r>
        <r>
          <rPr>
            <sz val="9"/>
            <rFont val="Tahoma"/>
            <family val="2"/>
          </rPr>
          <t xml:space="preserve">
Максимальное значение
по гр. 4 формы 1.1</t>
        </r>
      </text>
    </comment>
  </commentList>
</comments>
</file>

<file path=xl/comments9.xml><?xml version="1.0" encoding="utf-8"?>
<comments xmlns="http://schemas.openxmlformats.org/spreadsheetml/2006/main">
  <authors>
    <author>Евгений</author>
  </authors>
  <commentList>
    <comment ref="CI6" authorId="0">
      <text>
        <r>
          <rPr>
            <b/>
            <sz val="9"/>
            <rFont val="Tahoma"/>
            <family val="2"/>
          </rPr>
          <t>Евгений:</t>
        </r>
        <r>
          <rPr>
            <sz val="9"/>
            <rFont val="Tahoma"/>
            <family val="2"/>
          </rPr>
          <t xml:space="preserve">
β = 1 - α
</t>
        </r>
      </text>
    </comment>
    <comment ref="CI5" authorId="0">
      <text>
        <r>
          <rPr>
            <b/>
            <sz val="9"/>
            <rFont val="Tahoma"/>
            <family val="2"/>
          </rPr>
          <t>Евгений:</t>
        </r>
        <r>
          <rPr>
            <sz val="9"/>
            <rFont val="Tahoma"/>
            <family val="2"/>
          </rPr>
          <t xml:space="preserve">
Для организации
по управлению единой национальной (общероссийской) электрической сетью:
α = 0,75
Для территориальной сетевой организации:
α = 0,65</t>
        </r>
      </text>
    </comment>
  </commentList>
</comments>
</file>

<file path=xl/sharedStrings.xml><?xml version="1.0" encoding="utf-8"?>
<sst xmlns="http://schemas.openxmlformats.org/spreadsheetml/2006/main" count="438" uniqueCount="212">
  <si>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</si>
  <si>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</si>
  <si>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</si>
  <si>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</si>
  <si>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</si>
  <si>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</si>
  <si>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</si>
  <si>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</si>
  <si>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</si>
  <si>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электросетевой организации за </t>
  </si>
  <si>
    <t xml:space="preserve"> год</t>
  </si>
  <si>
    <t>Образец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</si>
  <si>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</si>
  <si>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</si>
  <si>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</si>
  <si>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</si>
  <si>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</si>
  <si>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</si>
  <si>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</si>
  <si>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</si>
  <si>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</si>
  <si>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</si>
  <si>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</si>
  <si>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</si>
  <si>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</si>
  <si>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</si>
  <si>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Значение показателя на:</t>
  </si>
  <si>
    <t>(год)</t>
  </si>
  <si>
    <t>ИСПОЛЬЗУЕМЫЕ ДЛЯ РАСЧЕТА ЗНАЧЕНИЯ ПОКАЗАТЕЛЯ УРОВНЯ КАЧЕСТВА</t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</si>
  <si>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</si>
  <si>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</si>
  <si>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</si>
  <si>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</si>
  <si>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</si>
  <si>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</si>
  <si>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</si>
  <si>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</si>
  <si>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</si>
  <si>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</si>
  <si>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</si>
  <si>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</si>
  <si>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</si>
  <si>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</si>
  <si>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</si>
  <si>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</si>
  <si>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</si>
  <si>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</si>
  <si>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</si>
  <si>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</si>
  <si>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</si>
  <si>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</si>
  <si>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</si>
  <si>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</si>
  <si>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</si>
  <si>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</si>
  <si>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</si>
  <si>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</si>
  <si>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</si>
  <si>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</si>
  <si>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</si>
  <si>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</si>
  <si>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</si>
  <si>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</si>
  <si>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</si>
  <si>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</si>
  <si>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</si>
  <si>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</si>
  <si>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</si>
  <si>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</si>
  <si>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</si>
  <si>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</si>
  <si>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1.1. Среднее время на подготовку</t>
  </si>
  <si>
    <t>и направление проекта договора на осуществление технологического присоединения заявителю, дней</t>
  </si>
  <si>
    <t>1.2. Среднее время на выполнение</t>
  </si>
  <si>
    <t>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</si>
  <si>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</si>
  <si>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</si>
  <si>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</si>
  <si>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</si>
  <si>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</si>
  <si>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</si>
  <si>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</si>
  <si>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</si>
  <si>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</si>
  <si>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</si>
  <si>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</si>
  <si>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</si>
  <si>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</si>
  <si>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</si>
  <si>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</si>
  <si>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</si>
  <si>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</si>
  <si>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</si>
  <si>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</si>
  <si>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</si>
  <si>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</si>
  <si>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</si>
  <si>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</si>
  <si>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</si>
  <si>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</si>
  <si>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</si>
  <si>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</si>
  <si>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</si>
  <si>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</si>
  <si>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</si>
  <si>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</si>
  <si>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</si>
  <si>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</si>
  <si>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</si>
  <si>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</si>
  <si>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</si>
  <si>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</si>
  <si>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</si>
  <si>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</si>
  <si>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</si>
  <si>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</si>
  <si>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</si>
  <si>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</si>
  <si>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</si>
  <si>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</si>
  <si>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</si>
  <si>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</si>
  <si>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</si>
  <si>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</si>
  <si>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</si>
  <si>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</si>
  <si>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</si>
  <si>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Наименование показателя</t>
  </si>
  <si>
    <t>Предлагаемые плановые значения параметров (критериев), характеризующих индикаторы качества **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</si>
  <si>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</si>
  <si>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</si>
  <si>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</si>
  <si>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</si>
  <si>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</si>
  <si>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</si>
  <si>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</si>
  <si>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</si>
  <si>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</si>
  <si>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</si>
  <si>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</si>
  <si>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</si>
  <si>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</si>
  <si>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</si>
  <si>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</si>
  <si>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</si>
  <si>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</si>
  <si>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</si>
  <si>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</si>
  <si>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</si>
  <si>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</si>
  <si>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</si>
  <si>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</si>
  <si>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</si>
  <si>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</si>
  <si>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</si>
  <si>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</si>
  <si>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</si>
  <si>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</si>
  <si>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</si>
  <si>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</si>
  <si>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</si>
  <si>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№ формулы Методических указаний</t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</si>
  <si>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</si>
  <si>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</si>
  <si>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</si>
  <si>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</si>
  <si>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</si>
  <si>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</si>
  <si>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</si>
  <si>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</si>
  <si>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</si>
  <si>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(территориальной сетевой организации)</t>
    </r>
  </si>
  <si>
    <t>Наименование</t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</si>
  <si>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</si>
  <si>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</si>
  <si>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</si>
  <si>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</si>
  <si>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</si>
  <si>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А.В. Меньшаков</t>
  </si>
  <si>
    <t>2012</t>
  </si>
  <si>
    <t>2013</t>
  </si>
  <si>
    <t>2014</t>
  </si>
  <si>
    <t>2010</t>
  </si>
  <si>
    <t xml:space="preserve">Оперативный журнал </t>
  </si>
  <si>
    <t xml:space="preserve">            Форма 5.1 - Отчетные данные по выполнению заявок на технологическое присоединение к сети, в период 2013г.</t>
  </si>
  <si>
    <t>Показатель</t>
  </si>
  <si>
    <t xml:space="preserve">Число, шт. </t>
  </si>
  <si>
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 )</t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</si>
  <si>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 )</t>
  </si>
  <si>
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 )</t>
  </si>
  <si>
    <t>Приложение № 6</t>
  </si>
  <si>
    <t>ОКАЗЫВАЕМЫХ УСЛУГ ТЕРРИТОРИАЛЬНЫХ СЕТЕВЫХ ОРГАНИЗАЦИЙ (ДЛЯ ДОЛГОСРОЧНОГО ПЕРИОДОВ РЕГУЛИРОВАНИЯ, НАЧАВШИХСЯ ДО 2014 ГОДА)</t>
  </si>
  <si>
    <t>Форма 6.1 - Расчет значения индикатора информативности за период 2013г</t>
  </si>
  <si>
    <t>Форма 6.2 - Расчет значения индикатора исполнительности (для долгосрочных периодов регулирования, начавшихся до 2014года)</t>
  </si>
  <si>
    <t>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</si>
  <si>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Форма 6.3 - Расчет значения индикатора результативности обратной связи (для долгосрочных периодов регулирования, начавшихся до 2014 года)</t>
  </si>
  <si>
    <t>Форма 6.4 -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</si>
  <si>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 регулирования в пределах долгосрочного периода регулирования *</t>
  </si>
  <si>
    <t>(для долгосрочных периодов регулирования, начавшихся до 2014 года)</t>
  </si>
  <si>
    <t>1.1.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</si>
  <si>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</si>
  <si>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Приложение № 7</t>
  </si>
  <si>
    <t>ФОРМА, ИСПОЛЬЗУЕМАЯ ДЛЯ РАСЧЕТА ОБОБЩЕННОГО ПОКАЗАТЕЛЯ УРОВНЯ НАДЕЖНОСТИ
И КАЧЕСТВА ОКАЗЫВАЕМЫХ УСЛУГ (ДЛЯ ДОЛГОСРОЧНЫХ ПЕРИОДОВ РЕГУЛИРОВАНИЯ, НАЧАВШИХСЯ ДО 2014 ГОДА)</t>
  </si>
  <si>
    <t>Форма 7.1 - Показатели уровня надежности и уровня качества оказываемых услуг электросетевой организации (для случаев установления плановые значения до 2013 года)</t>
  </si>
  <si>
    <t>(6.1)</t>
  </si>
  <si>
    <t>(6.2)</t>
  </si>
  <si>
    <t xml:space="preserve">п. 7.1 Методических указаний </t>
  </si>
  <si>
    <t xml:space="preserve">Форма 7.2 - Расчет обобщенного показателя уровня надежности и качества оказываемых услуг (для долгосрочных периодов регулирования, начавшихся до 2014 года) </t>
  </si>
  <si>
    <t>п. 7.1</t>
  </si>
  <si>
    <t>(7)</t>
  </si>
  <si>
    <t>Директор</t>
  </si>
  <si>
    <t>ООО "Эффект ТК"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</si>
</sst>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164" fontId="8" fillId="0" borderId="18" xfId="0" applyNumberFormat="1" applyFont="1" applyBorder="1" applyAlignment="1">
      <alignment/>
    </xf>
    <xf numFmtId="165" fontId="8" fillId="0" borderId="18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left" wrapText="1" indent="2"/>
    </xf>
    <xf numFmtId="0" fontId="3" fillId="0" borderId="13" xfId="0" applyFont="1" applyBorder="1" applyAlignment="1">
      <alignment horizontal="left" wrapText="1" indent="2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indent="2"/>
    </xf>
    <xf numFmtId="0" fontId="3" fillId="0" borderId="13" xfId="0" applyFont="1" applyBorder="1" applyAlignment="1">
      <alignment horizontal="left" indent="2"/>
    </xf>
    <xf numFmtId="0" fontId="7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 vertical="justify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0" fontId="7" fillId="0" borderId="12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168" fontId="3" fillId="0" borderId="14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8" fontId="3" fillId="0" borderId="15" xfId="0" applyNumberFormat="1" applyFont="1" applyBorder="1" applyAlignment="1">
      <alignment horizontal="center"/>
    </xf>
    <xf numFmtId="166" fontId="3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4"/>
      <sheetName val="Форма 6.1 12"/>
      <sheetName val="Форма 2.1 14г."/>
      <sheetName val="Форма 2.2 10, 12г."/>
      <sheetName val="Форма 2.2 14г."/>
      <sheetName val="Форма 2.3 10, 12г."/>
      <sheetName val="Форма 2.3 14г."/>
    </sheetNames>
    <sheetDataSet>
      <sheetData sheetId="0">
        <row r="16">
          <cell r="CI16">
            <v>1.01</v>
          </cell>
          <cell r="DM16">
            <v>1.01</v>
          </cell>
          <cell r="EB16">
            <v>1.01</v>
          </cell>
        </row>
      </sheetData>
      <sheetData sheetId="1">
        <row r="28">
          <cell r="BF28">
            <v>0</v>
          </cell>
        </row>
        <row r="29">
          <cell r="BF29">
            <v>0</v>
          </cell>
        </row>
        <row r="35">
          <cell r="BF35">
            <v>1</v>
          </cell>
        </row>
        <row r="37">
          <cell r="BF37">
            <v>0</v>
          </cell>
        </row>
        <row r="39">
          <cell r="BF39">
            <v>0</v>
          </cell>
        </row>
        <row r="42">
          <cell r="BF42">
            <v>1</v>
          </cell>
        </row>
        <row r="44">
          <cell r="BF44">
            <v>1</v>
          </cell>
        </row>
        <row r="47">
          <cell r="BF47">
            <v>0</v>
          </cell>
        </row>
        <row r="53">
          <cell r="BF53">
            <v>0</v>
          </cell>
        </row>
        <row r="56">
          <cell r="CR56">
            <v>2</v>
          </cell>
        </row>
      </sheetData>
      <sheetData sheetId="3">
        <row r="14">
          <cell r="BF14">
            <v>180</v>
          </cell>
        </row>
        <row r="19">
          <cell r="BF19">
            <v>0</v>
          </cell>
        </row>
        <row r="23">
          <cell r="BF23">
            <v>30</v>
          </cell>
        </row>
        <row r="24">
          <cell r="BF24">
            <v>30</v>
          </cell>
        </row>
        <row r="25">
          <cell r="BF25">
            <v>0</v>
          </cell>
        </row>
        <row r="29">
          <cell r="BF29">
            <v>0.1314060446780552</v>
          </cell>
        </row>
        <row r="32">
          <cell r="BF32">
            <v>0</v>
          </cell>
        </row>
        <row r="35">
          <cell r="BF35">
            <v>0</v>
          </cell>
        </row>
        <row r="39">
          <cell r="BF39">
            <v>1</v>
          </cell>
        </row>
        <row r="41">
          <cell r="BF41">
            <v>0</v>
          </cell>
        </row>
        <row r="45">
          <cell r="BF45">
            <v>0</v>
          </cell>
        </row>
        <row r="47">
          <cell r="CR47">
            <v>0.5857142857142857</v>
          </cell>
        </row>
      </sheetData>
      <sheetData sheetId="5">
        <row r="10">
          <cell r="BF10">
            <v>1</v>
          </cell>
        </row>
        <row r="18">
          <cell r="BF18">
            <v>0</v>
          </cell>
        </row>
        <row r="22">
          <cell r="BF22">
            <v>0</v>
          </cell>
        </row>
        <row r="29">
          <cell r="BF29">
            <v>14</v>
          </cell>
        </row>
        <row r="33">
          <cell r="BF33">
            <v>0</v>
          </cell>
        </row>
        <row r="34">
          <cell r="BF34">
            <v>0</v>
          </cell>
        </row>
        <row r="38">
          <cell r="BF38">
            <v>0</v>
          </cell>
        </row>
        <row r="42">
          <cell r="BF42">
            <v>0</v>
          </cell>
        </row>
        <row r="44">
          <cell r="BF44">
            <v>0</v>
          </cell>
        </row>
        <row r="47">
          <cell r="CR4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6"/>
  <sheetViews>
    <sheetView tabSelected="1" view="pageBreakPreview" zoomScaleSheetLayoutView="100" zoomScalePageLayoutView="0" workbookViewId="0" topLeftCell="A1">
      <selection activeCell="FS38" sqref="FS38"/>
    </sheetView>
  </sheetViews>
  <sheetFormatPr defaultColWidth="0.875" defaultRowHeight="12.75"/>
  <cols>
    <col min="1" max="16384" width="0.875" style="9" customWidth="1"/>
  </cols>
  <sheetData>
    <row r="1" s="1" customFormat="1" ht="11.25" customHeight="1">
      <c r="DH1" s="1" t="s">
        <v>0</v>
      </c>
    </row>
    <row r="2" s="1" customFormat="1" ht="11.25" customHeight="1">
      <c r="DH2" s="1" t="s">
        <v>1</v>
      </c>
    </row>
    <row r="3" s="1" customFormat="1" ht="11.25" customHeight="1">
      <c r="DH3" s="1" t="s">
        <v>2</v>
      </c>
    </row>
    <row r="4" s="1" customFormat="1" ht="11.25" customHeight="1">
      <c r="DH4" s="1" t="s">
        <v>3</v>
      </c>
    </row>
    <row r="5" s="1" customFormat="1" ht="11.25" customHeight="1">
      <c r="DH5" s="1" t="s">
        <v>4</v>
      </c>
    </row>
    <row r="6" s="1" customFormat="1" ht="11.25" customHeight="1">
      <c r="DH6" s="1" t="s">
        <v>5</v>
      </c>
    </row>
    <row r="7" s="2" customFormat="1" ht="13.5" customHeight="1"/>
    <row r="8" spans="1:161" s="2" customFormat="1" ht="13.5" customHeight="1">
      <c r="A8" s="82" t="s">
        <v>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</row>
    <row r="9" spans="1:161" s="2" customFormat="1" ht="13.5" customHeight="1">
      <c r="A9" s="82" t="s">
        <v>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</row>
    <row r="10" s="2" customFormat="1" ht="6" customHeight="1"/>
    <row r="11" spans="1:161" s="4" customFormat="1" ht="15.75">
      <c r="A11" s="83" t="s">
        <v>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</row>
    <row r="12" spans="93:102" s="4" customFormat="1" ht="15.75">
      <c r="CO12" s="5" t="s">
        <v>9</v>
      </c>
      <c r="CP12" s="84" t="s">
        <v>180</v>
      </c>
      <c r="CQ12" s="84"/>
      <c r="CR12" s="84"/>
      <c r="CS12" s="84"/>
      <c r="CT12" s="84"/>
      <c r="CU12" s="84"/>
      <c r="CV12" s="84"/>
      <c r="CW12" s="84"/>
      <c r="CX12" s="4" t="s">
        <v>10</v>
      </c>
    </row>
    <row r="13" s="2" customFormat="1" ht="6" customHeight="1">
      <c r="CP13" s="65"/>
    </row>
    <row r="14" s="2" customFormat="1" ht="13.5" customHeight="1">
      <c r="FE14" s="6"/>
    </row>
    <row r="15" spans="1:161" s="2" customFormat="1" ht="45.75" customHeight="1">
      <c r="A15" s="85" t="s">
        <v>12</v>
      </c>
      <c r="B15" s="85"/>
      <c r="C15" s="85"/>
      <c r="D15" s="85"/>
      <c r="E15" s="85"/>
      <c r="F15" s="85"/>
      <c r="G15" s="85"/>
      <c r="H15" s="85" t="s">
        <v>13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 t="s">
        <v>14</v>
      </c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7" t="s">
        <v>15</v>
      </c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2" customFormat="1" ht="15">
      <c r="A16" s="81">
        <v>1</v>
      </c>
      <c r="B16" s="81"/>
      <c r="C16" s="81"/>
      <c r="D16" s="81"/>
      <c r="E16" s="81"/>
      <c r="F16" s="81"/>
      <c r="G16" s="81"/>
      <c r="H16" s="81">
        <v>2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>
        <v>3</v>
      </c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>
        <v>4</v>
      </c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</row>
    <row r="17" spans="1:161" s="2" customFormat="1" ht="15">
      <c r="A17" s="70">
        <v>1</v>
      </c>
      <c r="B17" s="70"/>
      <c r="C17" s="70"/>
      <c r="D17" s="70"/>
      <c r="E17" s="70"/>
      <c r="F17" s="70"/>
      <c r="G17" s="70"/>
      <c r="H17" s="72" t="s">
        <v>183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4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212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3"/>
      <c r="EZ17" s="213"/>
      <c r="FA17" s="213"/>
      <c r="FB17" s="213"/>
      <c r="FC17" s="213"/>
      <c r="FD17" s="213"/>
      <c r="FE17" s="213"/>
    </row>
    <row r="18" spans="1:161" s="2" customFormat="1" ht="15">
      <c r="A18" s="70">
        <v>2</v>
      </c>
      <c r="B18" s="70"/>
      <c r="C18" s="70"/>
      <c r="D18" s="70"/>
      <c r="E18" s="70"/>
      <c r="F18" s="70"/>
      <c r="G18" s="70"/>
      <c r="H18" s="7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7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</row>
    <row r="19" spans="1:161" s="2" customFormat="1" ht="15">
      <c r="A19" s="70">
        <v>3</v>
      </c>
      <c r="B19" s="70"/>
      <c r="C19" s="70"/>
      <c r="D19" s="70"/>
      <c r="E19" s="70"/>
      <c r="F19" s="70"/>
      <c r="G19" s="70"/>
      <c r="H19" s="75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7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</row>
    <row r="20" spans="1:161" s="2" customFormat="1" ht="15">
      <c r="A20" s="70">
        <v>4</v>
      </c>
      <c r="B20" s="70"/>
      <c r="C20" s="70"/>
      <c r="D20" s="70"/>
      <c r="E20" s="70"/>
      <c r="F20" s="70"/>
      <c r="G20" s="70"/>
      <c r="H20" s="75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7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</row>
    <row r="21" spans="1:161" s="2" customFormat="1" ht="15">
      <c r="A21" s="70">
        <v>5</v>
      </c>
      <c r="B21" s="70"/>
      <c r="C21" s="70"/>
      <c r="D21" s="70"/>
      <c r="E21" s="70"/>
      <c r="F21" s="70"/>
      <c r="G21" s="70"/>
      <c r="H21" s="7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7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</row>
    <row r="22" spans="1:161" s="2" customFormat="1" ht="15">
      <c r="A22" s="70">
        <v>6</v>
      </c>
      <c r="B22" s="70"/>
      <c r="C22" s="70"/>
      <c r="D22" s="70"/>
      <c r="E22" s="70"/>
      <c r="F22" s="70"/>
      <c r="G22" s="70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7"/>
      <c r="BJ22" s="70">
        <v>78</v>
      </c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>
        <v>7312</v>
      </c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</row>
    <row r="23" spans="1:161" s="2" customFormat="1" ht="15">
      <c r="A23" s="70">
        <v>7</v>
      </c>
      <c r="B23" s="70"/>
      <c r="C23" s="70"/>
      <c r="D23" s="70"/>
      <c r="E23" s="70"/>
      <c r="F23" s="70"/>
      <c r="G23" s="70"/>
      <c r="H23" s="75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7"/>
      <c r="BJ23" s="70">
        <v>52</v>
      </c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>
        <v>7320</v>
      </c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</row>
    <row r="24" spans="1:161" s="2" customFormat="1" ht="15">
      <c r="A24" s="70">
        <v>8</v>
      </c>
      <c r="B24" s="70"/>
      <c r="C24" s="70"/>
      <c r="D24" s="70"/>
      <c r="E24" s="70"/>
      <c r="F24" s="70"/>
      <c r="G24" s="70"/>
      <c r="H24" s="75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7"/>
      <c r="BJ24" s="70">
        <v>34</v>
      </c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>
        <v>7328</v>
      </c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</row>
    <row r="25" spans="1:161" s="2" customFormat="1" ht="15">
      <c r="A25" s="70">
        <v>9</v>
      </c>
      <c r="B25" s="70"/>
      <c r="C25" s="70"/>
      <c r="D25" s="70"/>
      <c r="E25" s="70"/>
      <c r="F25" s="70"/>
      <c r="G25" s="70"/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7"/>
      <c r="BJ25" s="70">
        <v>60</v>
      </c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>
        <v>7330</v>
      </c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</row>
    <row r="26" spans="1:161" s="2" customFormat="1" ht="15">
      <c r="A26" s="70">
        <v>10</v>
      </c>
      <c r="B26" s="70"/>
      <c r="C26" s="70"/>
      <c r="D26" s="70"/>
      <c r="E26" s="70"/>
      <c r="F26" s="70"/>
      <c r="G26" s="70"/>
      <c r="H26" s="75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7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</row>
    <row r="27" spans="1:161" s="2" customFormat="1" ht="15">
      <c r="A27" s="70">
        <v>11</v>
      </c>
      <c r="B27" s="70"/>
      <c r="C27" s="70"/>
      <c r="D27" s="70"/>
      <c r="E27" s="70"/>
      <c r="F27" s="70"/>
      <c r="G27" s="70"/>
      <c r="H27" s="75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7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</row>
    <row r="28" spans="1:161" s="2" customFormat="1" ht="15">
      <c r="A28" s="70">
        <v>12</v>
      </c>
      <c r="B28" s="70"/>
      <c r="C28" s="70"/>
      <c r="D28" s="70"/>
      <c r="E28" s="70"/>
      <c r="F28" s="70"/>
      <c r="G28" s="70"/>
      <c r="H28" s="78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8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</row>
    <row r="29" s="2" customFormat="1" ht="15"/>
    <row r="30" spans="12:150" s="2" customFormat="1" ht="13.5" customHeight="1">
      <c r="L30" s="71" t="s">
        <v>210</v>
      </c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X30" s="71" t="s">
        <v>178</v>
      </c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3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</row>
    <row r="31" spans="12:150" s="2" customFormat="1" ht="13.5" customHeight="1">
      <c r="L31" s="69" t="s">
        <v>16</v>
      </c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7"/>
      <c r="BX31" s="69" t="s">
        <v>17</v>
      </c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7"/>
      <c r="DY31" s="69" t="s">
        <v>18</v>
      </c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</row>
    <row r="32" s="2" customFormat="1" ht="15"/>
    <row r="33" s="2" customFormat="1" ht="15"/>
    <row r="34" s="1" customFormat="1" ht="12"/>
    <row r="35" spans="1:22" s="2" customFormat="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="2" customFormat="1" ht="15.75" customHeight="1">
      <c r="F36" s="1" t="s">
        <v>19</v>
      </c>
    </row>
  </sheetData>
  <sheetProtection/>
  <mergeCells count="55">
    <mergeCell ref="A8:FE8"/>
    <mergeCell ref="A9:FE9"/>
    <mergeCell ref="A11:FE11"/>
    <mergeCell ref="CP12:CW12"/>
    <mergeCell ref="A15:G15"/>
    <mergeCell ref="H15:BI15"/>
    <mergeCell ref="BJ15:DG15"/>
    <mergeCell ref="DH15:FE15"/>
    <mergeCell ref="A16:G16"/>
    <mergeCell ref="H16:BI16"/>
    <mergeCell ref="BJ16:DG16"/>
    <mergeCell ref="DH16:FE16"/>
    <mergeCell ref="A17:G17"/>
    <mergeCell ref="BJ17:DG17"/>
    <mergeCell ref="DH17:FE17"/>
    <mergeCell ref="A18:G18"/>
    <mergeCell ref="BJ18:DG18"/>
    <mergeCell ref="DH18:FE18"/>
    <mergeCell ref="A19:G19"/>
    <mergeCell ref="BJ19:DG19"/>
    <mergeCell ref="DH19:FE19"/>
    <mergeCell ref="A20:G20"/>
    <mergeCell ref="BJ20:DG20"/>
    <mergeCell ref="DH20:FE20"/>
    <mergeCell ref="A21:G21"/>
    <mergeCell ref="BJ21:DG21"/>
    <mergeCell ref="DH21:FE21"/>
    <mergeCell ref="A25:G25"/>
    <mergeCell ref="BJ25:DG25"/>
    <mergeCell ref="DH25:FE25"/>
    <mergeCell ref="A22:G22"/>
    <mergeCell ref="BJ22:DG22"/>
    <mergeCell ref="DH22:FE22"/>
    <mergeCell ref="A23:G23"/>
    <mergeCell ref="BJ23:DG23"/>
    <mergeCell ref="DH23:FE23"/>
    <mergeCell ref="A26:G26"/>
    <mergeCell ref="BJ26:DG26"/>
    <mergeCell ref="DH26:FE26"/>
    <mergeCell ref="A27:G27"/>
    <mergeCell ref="BJ27:DG27"/>
    <mergeCell ref="DH27:FE27"/>
    <mergeCell ref="H17:BI28"/>
    <mergeCell ref="A24:G24"/>
    <mergeCell ref="BJ24:DG24"/>
    <mergeCell ref="DH24:FE24"/>
    <mergeCell ref="L31:BV31"/>
    <mergeCell ref="BX31:DW31"/>
    <mergeCell ref="DY31:ET31"/>
    <mergeCell ref="A28:G28"/>
    <mergeCell ref="BJ28:DG28"/>
    <mergeCell ref="DH28:FE28"/>
    <mergeCell ref="L30:BV30"/>
    <mergeCell ref="BX30:DW30"/>
    <mergeCell ref="DY30:ET3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C13"/>
  <sheetViews>
    <sheetView view="pageBreakPreview" zoomScale="130" zoomScaleSheetLayoutView="130" zoomScalePageLayoutView="0" workbookViewId="0" topLeftCell="A1">
      <selection activeCell="CV10" sqref="CV10:DW10"/>
    </sheetView>
  </sheetViews>
  <sheetFormatPr defaultColWidth="0.875" defaultRowHeight="12.75"/>
  <cols>
    <col min="1" max="16384" width="0.875" style="9" customWidth="1"/>
  </cols>
  <sheetData>
    <row r="1" s="2" customFormat="1" ht="15">
      <c r="DX1" s="6" t="s">
        <v>11</v>
      </c>
    </row>
    <row r="2" s="2" customFormat="1" ht="15">
      <c r="DX2" s="6"/>
    </row>
    <row r="3" spans="1:128" s="4" customFormat="1" ht="15.75">
      <c r="A3" s="83" t="s">
        <v>20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</row>
    <row r="4" spans="1:128" s="2" customFormat="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AA4" s="71" t="s">
        <v>211</v>
      </c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</row>
    <row r="5" spans="1:128" s="1" customFormat="1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A5" s="90" t="s">
        <v>21</v>
      </c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</row>
    <row r="6" s="2" customFormat="1" ht="13.5" customHeight="1"/>
    <row r="7" spans="1:128" s="2" customFormat="1" ht="15">
      <c r="A7" s="11"/>
      <c r="B7" s="12" t="s">
        <v>22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91" t="s">
        <v>180</v>
      </c>
      <c r="AO7" s="91"/>
      <c r="AP7" s="91"/>
      <c r="AQ7" s="91"/>
      <c r="AR7" s="91"/>
      <c r="AS7" s="91"/>
      <c r="AT7" s="91"/>
      <c r="AU7" s="91"/>
      <c r="AV7" s="12" t="s">
        <v>23</v>
      </c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14"/>
      <c r="CV7" s="73">
        <f>MAX('Форма 1.1'!DH17:FE28)</f>
        <v>7330</v>
      </c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15"/>
    </row>
    <row r="8" spans="1:128" s="2" customFormat="1" ht="15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17"/>
      <c r="CU8" s="18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19"/>
    </row>
    <row r="9" spans="1:128" s="2" customFormat="1" ht="16.5">
      <c r="A9" s="20"/>
      <c r="B9" s="21" t="s">
        <v>24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3"/>
      <c r="CU9" s="20"/>
      <c r="CV9" s="92">
        <f>SUM('Форма 1.1'!BJ17:DG28)</f>
        <v>224</v>
      </c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23"/>
    </row>
    <row r="10" spans="1:133" s="2" customFormat="1" ht="16.5">
      <c r="A10" s="20"/>
      <c r="B10" s="21" t="s">
        <v>25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3"/>
      <c r="CU10" s="20"/>
      <c r="CV10" s="220">
        <f>CV9/CV7</f>
        <v>0.030559345156889496</v>
      </c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3"/>
      <c r="EC10" s="2">
        <v>0.08265876182875385</v>
      </c>
    </row>
    <row r="12" spans="1:128" ht="15">
      <c r="A12" s="71" t="str">
        <f>'Форма 1.1'!L30</f>
        <v>Директор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D12" s="71" t="str">
        <f>'Форма 1.1'!BX30</f>
        <v>А.В. Меньшаков</v>
      </c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</row>
    <row r="13" spans="1:128" ht="15">
      <c r="A13" s="69" t="s">
        <v>16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D13" s="69" t="s">
        <v>17</v>
      </c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C13" s="69" t="s">
        <v>18</v>
      </c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</row>
    <row r="14" ht="3" customHeight="1"/>
  </sheetData>
  <sheetProtection/>
  <mergeCells count="13">
    <mergeCell ref="A3:DX3"/>
    <mergeCell ref="AA4:CX4"/>
    <mergeCell ref="AA5:CX5"/>
    <mergeCell ref="AN7:AU7"/>
    <mergeCell ref="CV7:DW8"/>
    <mergeCell ref="CV9:DW9"/>
    <mergeCell ref="CV10:DW10"/>
    <mergeCell ref="A12:BB12"/>
    <mergeCell ref="BD12:DA12"/>
    <mergeCell ref="DC12:DX12"/>
    <mergeCell ref="A13:BB13"/>
    <mergeCell ref="BD13:DA13"/>
    <mergeCell ref="DC13:DX13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E14"/>
  <sheetViews>
    <sheetView view="pageBreakPreview" zoomScaleSheetLayoutView="100" zoomScalePageLayoutView="0" workbookViewId="0" topLeftCell="A1">
      <selection activeCell="CG11" sqref="CG11:FE11"/>
    </sheetView>
  </sheetViews>
  <sheetFormatPr defaultColWidth="0.875" defaultRowHeight="12.75"/>
  <cols>
    <col min="1" max="16384" width="0.875" style="9" customWidth="1"/>
  </cols>
  <sheetData>
    <row r="1" s="2" customFormat="1" ht="14.25" customHeight="1"/>
    <row r="2" spans="1:161" s="4" customFormat="1" ht="20.25" customHeight="1">
      <c r="A2" s="96" t="s">
        <v>184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</row>
    <row r="3" s="2" customFormat="1" ht="6" customHeight="1">
      <c r="CP3" s="65"/>
    </row>
    <row r="4" spans="11:110" s="27" customFormat="1" ht="16.5" customHeight="1">
      <c r="K4" s="97" t="s">
        <v>211</v>
      </c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37"/>
    </row>
    <row r="5" spans="11:110" s="28" customFormat="1" ht="13.5" customHeight="1">
      <c r="K5" s="98" t="s">
        <v>21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38"/>
    </row>
    <row r="6" s="2" customFormat="1" ht="13.5" customHeight="1">
      <c r="FE6" s="6" t="s">
        <v>11</v>
      </c>
    </row>
    <row r="7" spans="1:161" s="2" customFormat="1" ht="45.75" customHeight="1">
      <c r="A7" s="85" t="s">
        <v>12</v>
      </c>
      <c r="B7" s="85"/>
      <c r="C7" s="85"/>
      <c r="D7" s="85"/>
      <c r="E7" s="85"/>
      <c r="F7" s="85"/>
      <c r="G7" s="85"/>
      <c r="H7" s="85" t="s">
        <v>185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6" t="s">
        <v>186</v>
      </c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</row>
    <row r="8" spans="1:161" s="2" customFormat="1" ht="20.25" customHeight="1">
      <c r="A8" s="85">
        <v>1</v>
      </c>
      <c r="B8" s="85"/>
      <c r="C8" s="85"/>
      <c r="D8" s="85"/>
      <c r="E8" s="85"/>
      <c r="F8" s="85"/>
      <c r="G8" s="85"/>
      <c r="H8" s="85">
        <v>2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6">
        <v>3</v>
      </c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</row>
    <row r="9" spans="1:161" s="2" customFormat="1" ht="53.25" customHeight="1">
      <c r="A9" s="81">
        <v>1</v>
      </c>
      <c r="B9" s="81"/>
      <c r="C9" s="81"/>
      <c r="D9" s="81"/>
      <c r="E9" s="81"/>
      <c r="F9" s="81"/>
      <c r="G9" s="81"/>
      <c r="H9" s="95" t="s">
        <v>187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87">
        <v>28</v>
      </c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9"/>
    </row>
    <row r="10" spans="1:161" s="2" customFormat="1" ht="60.75" customHeight="1">
      <c r="A10" s="93">
        <v>2</v>
      </c>
      <c r="B10" s="92"/>
      <c r="C10" s="92"/>
      <c r="D10" s="92"/>
      <c r="E10" s="92"/>
      <c r="F10" s="92"/>
      <c r="G10" s="94"/>
      <c r="H10" s="95" t="s">
        <v>188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87">
        <v>28</v>
      </c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9"/>
    </row>
    <row r="11" spans="1:161" s="2" customFormat="1" ht="48.75" customHeight="1">
      <c r="A11" s="93">
        <v>3</v>
      </c>
      <c r="B11" s="92"/>
      <c r="C11" s="92"/>
      <c r="D11" s="92"/>
      <c r="E11" s="92"/>
      <c r="F11" s="92"/>
      <c r="G11" s="94"/>
      <c r="H11" s="95" t="s">
        <v>189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87">
        <v>0</v>
      </c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9"/>
    </row>
    <row r="12" s="2" customFormat="1" ht="15"/>
    <row r="13" spans="12:150" s="2" customFormat="1" ht="13.5" customHeight="1">
      <c r="L13" s="71" t="s">
        <v>210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X13" s="71" t="s">
        <v>178</v>
      </c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3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</row>
    <row r="14" spans="12:150" s="2" customFormat="1" ht="13.5" customHeight="1">
      <c r="L14" s="90" t="s">
        <v>16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7"/>
      <c r="BX14" s="90" t="s">
        <v>17</v>
      </c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7"/>
      <c r="DY14" s="69" t="s">
        <v>18</v>
      </c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</row>
    <row r="15" s="2" customFormat="1" ht="15"/>
    <row r="16" s="2" customFormat="1" ht="15"/>
  </sheetData>
  <sheetProtection/>
  <mergeCells count="24">
    <mergeCell ref="A2:FE2"/>
    <mergeCell ref="K4:DE4"/>
    <mergeCell ref="K5:DE5"/>
    <mergeCell ref="A7:G7"/>
    <mergeCell ref="H7:CF7"/>
    <mergeCell ref="CG7:FE7"/>
    <mergeCell ref="H11:CF11"/>
    <mergeCell ref="CG11:FE11"/>
    <mergeCell ref="A9:G9"/>
    <mergeCell ref="H9:CF9"/>
    <mergeCell ref="CG9:FE9"/>
    <mergeCell ref="A10:G10"/>
    <mergeCell ref="H10:CF10"/>
    <mergeCell ref="CG10:FE10"/>
    <mergeCell ref="L14:BV14"/>
    <mergeCell ref="BX14:DW14"/>
    <mergeCell ref="DY14:ET14"/>
    <mergeCell ref="A8:G8"/>
    <mergeCell ref="H8:CF8"/>
    <mergeCell ref="CG8:FE8"/>
    <mergeCell ref="L13:BV13"/>
    <mergeCell ref="BX13:DW13"/>
    <mergeCell ref="DY13:ET13"/>
    <mergeCell ref="A11:G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59"/>
  <sheetViews>
    <sheetView view="pageBreakPreview" zoomScaleSheetLayoutView="100" zoomScalePageLayoutView="0" workbookViewId="0" topLeftCell="A52">
      <selection activeCell="AT51" sqref="AT51:BE52"/>
    </sheetView>
  </sheetViews>
  <sheetFormatPr defaultColWidth="0.875" defaultRowHeight="12.75"/>
  <cols>
    <col min="1" max="16384" width="0.875" style="9" customWidth="1"/>
  </cols>
  <sheetData>
    <row r="1" s="1" customFormat="1" ht="12" customHeight="1">
      <c r="BG1" s="1" t="s">
        <v>190</v>
      </c>
    </row>
    <row r="2" s="1" customFormat="1" ht="12">
      <c r="BG2" s="1" t="s">
        <v>1</v>
      </c>
    </row>
    <row r="3" s="1" customFormat="1" ht="12">
      <c r="BG3" s="1" t="s">
        <v>2</v>
      </c>
    </row>
    <row r="4" s="25" customFormat="1" ht="12">
      <c r="BG4" s="1" t="s">
        <v>3</v>
      </c>
    </row>
    <row r="5" s="25" customFormat="1" ht="12">
      <c r="BG5" s="1" t="s">
        <v>4</v>
      </c>
    </row>
    <row r="6" s="25" customFormat="1" ht="12">
      <c r="BG6" s="1" t="s">
        <v>5</v>
      </c>
    </row>
    <row r="7" s="25" customFormat="1" ht="15" customHeight="1"/>
    <row r="8" spans="1:108" s="26" customFormat="1" ht="15.75">
      <c r="A8" s="99" t="s">
        <v>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</row>
    <row r="9" spans="1:108" s="26" customFormat="1" ht="15" customHeight="1">
      <c r="A9" s="99" t="s">
        <v>28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</row>
    <row r="10" spans="1:108" s="26" customFormat="1" ht="36.75" customHeight="1">
      <c r="A10" s="100" t="s">
        <v>191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</row>
    <row r="11" ht="8.25" customHeight="1"/>
    <row r="12" ht="15">
      <c r="DD12" s="24" t="s">
        <v>11</v>
      </c>
    </row>
    <row r="13" ht="12" customHeight="1"/>
    <row r="14" spans="1:108" ht="15.75">
      <c r="A14" s="99" t="s">
        <v>192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</row>
    <row r="15" spans="11:98" s="27" customFormat="1" ht="16.5" customHeight="1">
      <c r="K15" s="97" t="str">
        <f>'Форма 1.2'!AA4</f>
        <v>ООО "Эффект ТК"</v>
      </c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</row>
    <row r="16" spans="11:98" s="28" customFormat="1" ht="13.5" customHeight="1">
      <c r="K16" s="98" t="s">
        <v>29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</row>
    <row r="17" ht="3.75" customHeight="1"/>
    <row r="18" spans="1:108" s="29" customFormat="1" ht="15">
      <c r="A18" s="101" t="s">
        <v>30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3"/>
      <c r="AT18" s="107" t="s">
        <v>31</v>
      </c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9"/>
      <c r="BR18" s="101" t="s">
        <v>32</v>
      </c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3"/>
      <c r="CE18" s="101" t="s">
        <v>33</v>
      </c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3"/>
      <c r="CR18" s="101" t="s">
        <v>34</v>
      </c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3"/>
    </row>
    <row r="19" spans="1:108" s="29" customFormat="1" ht="45.7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6"/>
      <c r="AT19" s="107" t="s">
        <v>35</v>
      </c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9"/>
      <c r="BF19" s="107" t="s">
        <v>36</v>
      </c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9"/>
      <c r="BR19" s="104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6"/>
      <c r="CE19" s="104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6"/>
      <c r="CR19" s="104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6"/>
    </row>
    <row r="20" spans="1:108" s="30" customFormat="1" ht="15">
      <c r="A20" s="110">
        <v>1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2"/>
      <c r="AT20" s="110">
        <v>2</v>
      </c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2"/>
      <c r="BF20" s="110">
        <v>3</v>
      </c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2"/>
      <c r="BR20" s="110">
        <v>4</v>
      </c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2"/>
      <c r="CE20" s="110">
        <v>5</v>
      </c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2"/>
      <c r="CR20" s="110">
        <v>6</v>
      </c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2"/>
    </row>
    <row r="21" spans="1:108" ht="72.75" customHeight="1">
      <c r="A21" s="31"/>
      <c r="B21" s="113" t="s">
        <v>37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4"/>
      <c r="AT21" s="115" t="s">
        <v>38</v>
      </c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7"/>
      <c r="BF21" s="115" t="s">
        <v>38</v>
      </c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7"/>
      <c r="BR21" s="115" t="s">
        <v>38</v>
      </c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7"/>
      <c r="CE21" s="115" t="s">
        <v>38</v>
      </c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7"/>
      <c r="CR21" s="115">
        <f>AVERAGE(CR23:DD26)</f>
        <v>2</v>
      </c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7"/>
    </row>
    <row r="22" spans="1:108" ht="15">
      <c r="A22" s="31"/>
      <c r="B22" s="113" t="s">
        <v>39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4"/>
      <c r="AT22" s="115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7"/>
      <c r="BF22" s="115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7"/>
      <c r="BR22" s="115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7"/>
      <c r="CE22" s="115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7"/>
      <c r="CR22" s="115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7"/>
    </row>
    <row r="23" spans="1:108" s="33" customFormat="1" ht="15">
      <c r="A23" s="32"/>
      <c r="B23" s="118" t="s">
        <v>40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9"/>
      <c r="AT23" s="214">
        <f>BF23</f>
        <v>101.49999999999999</v>
      </c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6"/>
      <c r="BF23" s="214">
        <f>'Форма 6.4'!BU13</f>
        <v>101.49999999999999</v>
      </c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6"/>
      <c r="BR23" s="126">
        <f>(AT23/BF23)*100</f>
        <v>100</v>
      </c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8"/>
      <c r="CE23" s="126" t="s">
        <v>41</v>
      </c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8"/>
      <c r="CR23" s="126">
        <v>2</v>
      </c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8"/>
    </row>
    <row r="24" spans="1:108" ht="57.75" customHeight="1">
      <c r="A24" s="34"/>
      <c r="B24" s="132" t="s">
        <v>42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3"/>
      <c r="AT24" s="217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9"/>
      <c r="BF24" s="217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9"/>
      <c r="BR24" s="129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1"/>
      <c r="CE24" s="129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1"/>
      <c r="CR24" s="129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</row>
    <row r="25" spans="1:108" s="33" customFormat="1" ht="15">
      <c r="A25" s="32"/>
      <c r="B25" s="118" t="s">
        <v>43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9"/>
      <c r="AT25" s="120">
        <f>SUM(AT28:BE31)</f>
        <v>4.06</v>
      </c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2"/>
      <c r="BF25" s="120">
        <f>SUM(BF28:BQ31)</f>
        <v>4.06</v>
      </c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2"/>
      <c r="BR25" s="126">
        <f>(AT25/BF25)*100</f>
        <v>100</v>
      </c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8"/>
      <c r="CE25" s="126" t="s">
        <v>41</v>
      </c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8"/>
      <c r="CR25" s="126">
        <v>2</v>
      </c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8"/>
    </row>
    <row r="26" spans="1:108" ht="71.25" customHeight="1">
      <c r="A26" s="34"/>
      <c r="B26" s="132" t="s">
        <v>44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3"/>
      <c r="AT26" s="123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5"/>
      <c r="BF26" s="123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5"/>
      <c r="BR26" s="129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1"/>
      <c r="CE26" s="129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1"/>
      <c r="CR26" s="129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</row>
    <row r="27" spans="1:108" ht="15">
      <c r="A27" s="31"/>
      <c r="B27" s="113" t="s">
        <v>45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4"/>
      <c r="AT27" s="115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7"/>
      <c r="BF27" s="115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7"/>
      <c r="BR27" s="115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7"/>
      <c r="CE27" s="115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7"/>
      <c r="CR27" s="115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7"/>
    </row>
    <row r="28" spans="1:108" ht="42.75" customHeight="1">
      <c r="A28" s="31"/>
      <c r="B28" s="113" t="s">
        <v>46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4"/>
      <c r="AT28" s="115">
        <f>BF28</f>
        <v>0</v>
      </c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7"/>
      <c r="BF28" s="115">
        <f>'Форма 6.4'!BU14</f>
        <v>0</v>
      </c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7"/>
      <c r="BR28" s="115" t="s">
        <v>38</v>
      </c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7"/>
      <c r="CE28" s="115" t="s">
        <v>38</v>
      </c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7"/>
      <c r="CR28" s="115" t="s">
        <v>38</v>
      </c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7"/>
    </row>
    <row r="29" spans="1:108" ht="57.75" customHeight="1">
      <c r="A29" s="31"/>
      <c r="B29" s="113" t="s">
        <v>47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4"/>
      <c r="AT29" s="115">
        <f>BF29</f>
        <v>0</v>
      </c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7"/>
      <c r="BF29" s="115">
        <f>'Форма 6.4'!BU15</f>
        <v>0</v>
      </c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7"/>
      <c r="BR29" s="115" t="s">
        <v>38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7"/>
      <c r="CE29" s="115" t="s">
        <v>38</v>
      </c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7"/>
      <c r="CR29" s="115" t="s">
        <v>38</v>
      </c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7"/>
    </row>
    <row r="30" spans="1:108" ht="42.75" customHeight="1">
      <c r="A30" s="31"/>
      <c r="B30" s="113" t="s">
        <v>48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4"/>
      <c r="AT30" s="134">
        <f>BF30</f>
        <v>2.03</v>
      </c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6"/>
      <c r="BF30" s="134">
        <f>'Форма 6.4'!BU16</f>
        <v>2.03</v>
      </c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6"/>
      <c r="BR30" s="115" t="s">
        <v>38</v>
      </c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7"/>
      <c r="CE30" s="115" t="s">
        <v>38</v>
      </c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7"/>
      <c r="CR30" s="115" t="s">
        <v>38</v>
      </c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7"/>
    </row>
    <row r="31" spans="1:108" ht="57.75" customHeight="1">
      <c r="A31" s="31"/>
      <c r="B31" s="113" t="s">
        <v>49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4"/>
      <c r="AT31" s="134">
        <f>BF31</f>
        <v>2.03</v>
      </c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6"/>
      <c r="BF31" s="134">
        <f>'Форма 6.4'!BU17</f>
        <v>2.03</v>
      </c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6"/>
      <c r="BR31" s="115" t="s">
        <v>38</v>
      </c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7"/>
      <c r="CE31" s="115" t="s">
        <v>38</v>
      </c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7"/>
      <c r="CR31" s="115" t="s">
        <v>38</v>
      </c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7"/>
    </row>
    <row r="32" spans="1:108" ht="16.5" customHeight="1">
      <c r="A32" s="31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4"/>
      <c r="AT32" s="115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7"/>
      <c r="BF32" s="115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7"/>
      <c r="BR32" s="115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7"/>
      <c r="CE32" s="115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7"/>
      <c r="CR32" s="115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7"/>
    </row>
    <row r="33" spans="1:108" ht="57.75" customHeight="1">
      <c r="A33" s="31"/>
      <c r="B33" s="113" t="s">
        <v>50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4"/>
      <c r="AT33" s="115" t="s">
        <v>38</v>
      </c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7"/>
      <c r="BF33" s="115" t="s">
        <v>38</v>
      </c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7"/>
      <c r="BR33" s="115" t="s">
        <v>38</v>
      </c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7"/>
      <c r="CE33" s="115" t="s">
        <v>38</v>
      </c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7"/>
      <c r="CR33" s="115">
        <f>AVERAGE(CR35:DD40)</f>
        <v>2</v>
      </c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7"/>
    </row>
    <row r="34" spans="1:108" ht="15">
      <c r="A34" s="31"/>
      <c r="B34" s="113" t="s">
        <v>51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4"/>
      <c r="AT34" s="115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7"/>
      <c r="BF34" s="115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7"/>
      <c r="BR34" s="115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7"/>
      <c r="CE34" s="115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7"/>
      <c r="CR34" s="115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7"/>
    </row>
    <row r="35" spans="1:108" s="33" customFormat="1" ht="15">
      <c r="A35" s="32"/>
      <c r="B35" s="118" t="s">
        <v>52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9"/>
      <c r="AT35" s="126">
        <f>BF35</f>
        <v>1</v>
      </c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8"/>
      <c r="BF35" s="126">
        <f>'Форма 6.4'!BU18</f>
        <v>1</v>
      </c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8"/>
      <c r="BR35" s="126">
        <f>(AT35/BF35)*100</f>
        <v>100</v>
      </c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8"/>
      <c r="CE35" s="126" t="s">
        <v>41</v>
      </c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8"/>
      <c r="CR35" s="126">
        <v>2</v>
      </c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ht="42.75" customHeight="1">
      <c r="A36" s="34"/>
      <c r="B36" s="132" t="s">
        <v>53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3"/>
      <c r="AT36" s="129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1"/>
      <c r="BF36" s="129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1"/>
      <c r="BR36" s="139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1"/>
      <c r="CE36" s="129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1"/>
      <c r="CR36" s="129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s="33" customFormat="1" ht="15">
      <c r="A37" s="32"/>
      <c r="B37" s="118" t="s">
        <v>54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9"/>
      <c r="AT37" s="126">
        <f>BF37</f>
        <v>0</v>
      </c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8"/>
      <c r="BF37" s="126">
        <f>'Форма 6.4'!BU20</f>
        <v>0</v>
      </c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6">
        <v>100</v>
      </c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8"/>
      <c r="CE37" s="126" t="s">
        <v>41</v>
      </c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8"/>
      <c r="CR37" s="126">
        <v>2</v>
      </c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ht="57.75" customHeight="1">
      <c r="A38" s="34"/>
      <c r="B38" s="132" t="s">
        <v>55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3"/>
      <c r="AT38" s="129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1"/>
      <c r="BF38" s="129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1"/>
      <c r="BR38" s="139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1"/>
      <c r="CE38" s="129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1"/>
      <c r="CR38" s="129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1"/>
    </row>
    <row r="39" spans="1:108" s="33" customFormat="1" ht="15">
      <c r="A39" s="32"/>
      <c r="B39" s="118" t="s">
        <v>56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9"/>
      <c r="AT39" s="126">
        <f>BF39</f>
        <v>0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8"/>
      <c r="BF39" s="126">
        <f>'Форма 6.4'!BU20</f>
        <v>0</v>
      </c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8"/>
      <c r="BR39" s="126">
        <v>100</v>
      </c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8"/>
      <c r="CE39" s="126" t="s">
        <v>41</v>
      </c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8"/>
      <c r="CR39" s="126">
        <v>2</v>
      </c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8"/>
    </row>
    <row r="40" spans="1:108" ht="57.75" customHeight="1">
      <c r="A40" s="34"/>
      <c r="B40" s="132" t="s">
        <v>57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3"/>
      <c r="AT40" s="129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1"/>
      <c r="BF40" s="129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1"/>
      <c r="BR40" s="129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1"/>
      <c r="CE40" s="129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1"/>
      <c r="CR40" s="129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ht="15">
      <c r="A41" s="31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4"/>
      <c r="AT41" s="115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7"/>
      <c r="BF41" s="115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7"/>
      <c r="BR41" s="115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7"/>
      <c r="CE41" s="115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7"/>
      <c r="CR41" s="115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7"/>
    </row>
    <row r="42" spans="1:108" ht="87" customHeight="1">
      <c r="A42" s="31"/>
      <c r="B42" s="113" t="s">
        <v>58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4"/>
      <c r="AT42" s="115">
        <f>BF42</f>
        <v>1</v>
      </c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7"/>
      <c r="BF42" s="115">
        <f>'Форма 6.4'!BU21</f>
        <v>1</v>
      </c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7"/>
      <c r="BR42" s="115">
        <f>(AT42/BF42)*100</f>
        <v>100</v>
      </c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7"/>
      <c r="CE42" s="115" t="s">
        <v>41</v>
      </c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7"/>
      <c r="CR42" s="115">
        <v>2</v>
      </c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7"/>
    </row>
    <row r="43" spans="1:108" ht="15">
      <c r="A43" s="31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4"/>
      <c r="AT43" s="115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7"/>
      <c r="BF43" s="115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7"/>
      <c r="BR43" s="115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7"/>
      <c r="CE43" s="115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7"/>
      <c r="CR43" s="115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7"/>
    </row>
    <row r="44" spans="1:108" ht="102" customHeight="1">
      <c r="A44" s="31"/>
      <c r="B44" s="113" t="s">
        <v>59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4"/>
      <c r="AT44" s="115">
        <f>BF44</f>
        <v>1</v>
      </c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7"/>
      <c r="BF44" s="115">
        <f>'Форма 6.4'!BU22</f>
        <v>1</v>
      </c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7"/>
      <c r="BR44" s="115">
        <f>(AT44/BF44)*100</f>
        <v>100</v>
      </c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7"/>
      <c r="CE44" s="115" t="s">
        <v>41</v>
      </c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7"/>
      <c r="CR44" s="115">
        <v>2</v>
      </c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7"/>
    </row>
    <row r="45" spans="1:108" ht="15" customHeight="1">
      <c r="A45" s="3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4"/>
      <c r="AT45" s="115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7"/>
      <c r="BF45" s="115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7"/>
      <c r="BR45" s="115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7"/>
      <c r="CE45" s="115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7"/>
      <c r="CR45" s="115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7"/>
    </row>
    <row r="46" spans="1:108" ht="72" customHeight="1">
      <c r="A46" s="31"/>
      <c r="B46" s="113" t="s">
        <v>60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4"/>
      <c r="AT46" s="115" t="s">
        <v>38</v>
      </c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7"/>
      <c r="BF46" s="115" t="s">
        <v>38</v>
      </c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7"/>
      <c r="BR46" s="115" t="s">
        <v>38</v>
      </c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7"/>
      <c r="CE46" s="115" t="s">
        <v>61</v>
      </c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7"/>
      <c r="CR46" s="115">
        <f>AVERAGE(CR47)</f>
        <v>2</v>
      </c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7"/>
    </row>
    <row r="47" spans="1:108" ht="102" customHeight="1">
      <c r="A47" s="31"/>
      <c r="B47" s="113" t="s">
        <v>62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4"/>
      <c r="AT47" s="142">
        <f>BF47</f>
        <v>0</v>
      </c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4"/>
      <c r="BF47" s="142">
        <f>'Форма 6.4'!BU23</f>
        <v>0</v>
      </c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4"/>
      <c r="BR47" s="115">
        <v>100</v>
      </c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7"/>
      <c r="CE47" s="115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7"/>
      <c r="CR47" s="115">
        <v>2</v>
      </c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7"/>
    </row>
    <row r="48" spans="1:108" ht="15" customHeight="1">
      <c r="A48" s="31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4"/>
      <c r="AT48" s="115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7"/>
      <c r="BF48" s="115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7"/>
      <c r="BR48" s="115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7"/>
      <c r="CE48" s="115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7"/>
      <c r="CR48" s="115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7"/>
    </row>
    <row r="49" spans="1:108" ht="72" customHeight="1">
      <c r="A49" s="31"/>
      <c r="B49" s="113" t="s">
        <v>63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4"/>
      <c r="AT49" s="115" t="s">
        <v>38</v>
      </c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7"/>
      <c r="BF49" s="115" t="s">
        <v>38</v>
      </c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7"/>
      <c r="BR49" s="115" t="s">
        <v>38</v>
      </c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7"/>
      <c r="CE49" s="115" t="s">
        <v>38</v>
      </c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7"/>
      <c r="CR49" s="115">
        <f>AVERAGE(CR51:DD54)</f>
        <v>2</v>
      </c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7"/>
    </row>
    <row r="50" spans="1:108" ht="15">
      <c r="A50" s="31"/>
      <c r="B50" s="113" t="s">
        <v>51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4"/>
      <c r="AT50" s="115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7"/>
      <c r="BF50" s="115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7"/>
      <c r="BR50" s="115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7"/>
      <c r="CE50" s="115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7"/>
      <c r="CR50" s="115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7"/>
    </row>
    <row r="51" spans="1:108" s="33" customFormat="1" ht="15">
      <c r="A51" s="32"/>
      <c r="B51" s="118" t="s">
        <v>64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9"/>
      <c r="AT51" s="145">
        <f>BF51</f>
        <v>94.71759999999999</v>
      </c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7"/>
      <c r="BF51" s="145">
        <f>'Форма 6.4'!BU24</f>
        <v>94.71759999999999</v>
      </c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7"/>
      <c r="BR51" s="126">
        <f>(AT51/BF51)*100</f>
        <v>100</v>
      </c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8"/>
      <c r="CE51" s="126" t="s">
        <v>61</v>
      </c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8"/>
      <c r="CR51" s="126">
        <v>2</v>
      </c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8"/>
    </row>
    <row r="52" spans="1:108" ht="71.25" customHeight="1">
      <c r="A52" s="34"/>
      <c r="B52" s="132" t="s">
        <v>65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3"/>
      <c r="AT52" s="148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50"/>
      <c r="BF52" s="148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50"/>
      <c r="BR52" s="129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1"/>
      <c r="CE52" s="129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1"/>
      <c r="CR52" s="129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1"/>
    </row>
    <row r="53" spans="1:108" s="33" customFormat="1" ht="15">
      <c r="A53" s="32"/>
      <c r="B53" s="118" t="s">
        <v>66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9"/>
      <c r="AT53" s="145">
        <f>BF53</f>
        <v>0</v>
      </c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7"/>
      <c r="BF53" s="145">
        <f>'Форма 6.4'!BU25</f>
        <v>0</v>
      </c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7"/>
      <c r="BR53" s="126">
        <v>100</v>
      </c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8"/>
      <c r="CE53" s="126" t="s">
        <v>61</v>
      </c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8"/>
      <c r="CR53" s="126">
        <v>2</v>
      </c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8"/>
    </row>
    <row r="54" spans="1:108" ht="100.5" customHeight="1">
      <c r="A54" s="34"/>
      <c r="B54" s="132" t="s">
        <v>67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3"/>
      <c r="AT54" s="148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50"/>
      <c r="BF54" s="148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50"/>
      <c r="BR54" s="129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1"/>
      <c r="CE54" s="129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1"/>
      <c r="CR54" s="129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1"/>
    </row>
    <row r="55" spans="1:108" ht="16.5" customHeight="1">
      <c r="A55" s="31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4"/>
      <c r="AT55" s="115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7"/>
      <c r="BF55" s="115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7"/>
      <c r="BR55" s="115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7"/>
      <c r="CE55" s="115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7"/>
      <c r="CR55" s="115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7"/>
    </row>
    <row r="56" spans="1:108" ht="29.25" customHeight="1">
      <c r="A56" s="31"/>
      <c r="B56" s="113" t="s">
        <v>68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4"/>
      <c r="AT56" s="115" t="s">
        <v>38</v>
      </c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7"/>
      <c r="BF56" s="115" t="s">
        <v>38</v>
      </c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7"/>
      <c r="BR56" s="115" t="s">
        <v>38</v>
      </c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7"/>
      <c r="CE56" s="115" t="s">
        <v>38</v>
      </c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7"/>
      <c r="CR56" s="115">
        <f>AVERAGE(CR21,CR33,CR42,CR44,CR46,CR49)</f>
        <v>2</v>
      </c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7"/>
    </row>
    <row r="58" spans="6:103" ht="15">
      <c r="F58" s="130" t="str">
        <f>'Форма 1.1'!L30</f>
        <v>Директор</v>
      </c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U58" s="130" t="str">
        <f>'Форма 1.1'!BX30</f>
        <v>А.В. Меньшаков</v>
      </c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</row>
    <row r="59" spans="6:103" ht="15">
      <c r="F59" s="151" t="s">
        <v>16</v>
      </c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35"/>
      <c r="AU59" s="151" t="s">
        <v>17</v>
      </c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35"/>
      <c r="CE59" s="151" t="s">
        <v>18</v>
      </c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</row>
  </sheetData>
  <sheetProtection/>
  <mergeCells count="206">
    <mergeCell ref="F58:AS58"/>
    <mergeCell ref="AU58:CC58"/>
    <mergeCell ref="CE58:CY58"/>
    <mergeCell ref="F59:AS59"/>
    <mergeCell ref="AU59:CC59"/>
    <mergeCell ref="CE59:CY59"/>
    <mergeCell ref="B56:AS56"/>
    <mergeCell ref="AT56:BE56"/>
    <mergeCell ref="BF56:BQ56"/>
    <mergeCell ref="BR56:CD56"/>
    <mergeCell ref="CE56:CQ56"/>
    <mergeCell ref="CR56:DD56"/>
    <mergeCell ref="B55:AS55"/>
    <mergeCell ref="AT55:BE55"/>
    <mergeCell ref="BF55:BQ55"/>
    <mergeCell ref="BR55:CD55"/>
    <mergeCell ref="CE55:CQ55"/>
    <mergeCell ref="CR55:DD55"/>
    <mergeCell ref="B53:AS53"/>
    <mergeCell ref="AT53:BE54"/>
    <mergeCell ref="BF53:BQ54"/>
    <mergeCell ref="BR53:CD54"/>
    <mergeCell ref="CE53:CQ54"/>
    <mergeCell ref="CR53:DD54"/>
    <mergeCell ref="B54:AS54"/>
    <mergeCell ref="B51:AS51"/>
    <mergeCell ref="AT51:BE52"/>
    <mergeCell ref="BF51:BQ52"/>
    <mergeCell ref="BR51:CD52"/>
    <mergeCell ref="CE51:CQ52"/>
    <mergeCell ref="CR51:DD52"/>
    <mergeCell ref="B52:AS52"/>
    <mergeCell ref="B50:AS50"/>
    <mergeCell ref="AT50:BE50"/>
    <mergeCell ref="BF50:BQ50"/>
    <mergeCell ref="BR50:CD50"/>
    <mergeCell ref="CE50:CQ50"/>
    <mergeCell ref="CR50:DD50"/>
    <mergeCell ref="B49:AS49"/>
    <mergeCell ref="AT49:BE49"/>
    <mergeCell ref="BF49:BQ49"/>
    <mergeCell ref="BR49:CD49"/>
    <mergeCell ref="CE49:CQ49"/>
    <mergeCell ref="CR49:DD49"/>
    <mergeCell ref="B48:AS48"/>
    <mergeCell ref="AT48:BE48"/>
    <mergeCell ref="BF48:BQ48"/>
    <mergeCell ref="BR48:CD48"/>
    <mergeCell ref="CE48:CQ48"/>
    <mergeCell ref="CR48:DD48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CE44:CQ44"/>
    <mergeCell ref="CR44:DD44"/>
    <mergeCell ref="B43:AS43"/>
    <mergeCell ref="AT43:BE43"/>
    <mergeCell ref="BF43:BQ43"/>
    <mergeCell ref="BR43:CD43"/>
    <mergeCell ref="CE43:CQ43"/>
    <mergeCell ref="CR43:DD43"/>
    <mergeCell ref="B42:AS42"/>
    <mergeCell ref="AT42:BE42"/>
    <mergeCell ref="BF42:BQ42"/>
    <mergeCell ref="BR42:CD42"/>
    <mergeCell ref="CE42:CQ42"/>
    <mergeCell ref="CR42:DD42"/>
    <mergeCell ref="B41:AS41"/>
    <mergeCell ref="AT41:BE41"/>
    <mergeCell ref="BF41:BQ41"/>
    <mergeCell ref="BR41:CD41"/>
    <mergeCell ref="CE41:CQ41"/>
    <mergeCell ref="CR41:DD41"/>
    <mergeCell ref="B39:AS39"/>
    <mergeCell ref="AT39:BE40"/>
    <mergeCell ref="BF39:BQ40"/>
    <mergeCell ref="BR39:CD40"/>
    <mergeCell ref="CE39:CQ40"/>
    <mergeCell ref="CR39:DD40"/>
    <mergeCell ref="B40:AS40"/>
    <mergeCell ref="B37:AS37"/>
    <mergeCell ref="AT37:BE38"/>
    <mergeCell ref="BF37:BQ38"/>
    <mergeCell ref="BR37:CD38"/>
    <mergeCell ref="CE37:CQ38"/>
    <mergeCell ref="CR37:DD38"/>
    <mergeCell ref="B38:AS38"/>
    <mergeCell ref="B35:AS35"/>
    <mergeCell ref="AT35:BE36"/>
    <mergeCell ref="BF35:BQ36"/>
    <mergeCell ref="BR35:CD36"/>
    <mergeCell ref="CE35:CQ36"/>
    <mergeCell ref="CR35:DD36"/>
    <mergeCell ref="B36:AS36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3:AS23"/>
    <mergeCell ref="AT23:BE24"/>
    <mergeCell ref="BF23:BQ24"/>
    <mergeCell ref="BR23:CD24"/>
    <mergeCell ref="CE23:CQ24"/>
    <mergeCell ref="CR23:DD24"/>
    <mergeCell ref="B24:AS24"/>
    <mergeCell ref="B22:AS22"/>
    <mergeCell ref="AT22:BE22"/>
    <mergeCell ref="BF22:BQ22"/>
    <mergeCell ref="BR22:CD22"/>
    <mergeCell ref="CE22:CQ22"/>
    <mergeCell ref="CR22:DD22"/>
    <mergeCell ref="B21:AS21"/>
    <mergeCell ref="AT21:BE21"/>
    <mergeCell ref="BF21:BQ21"/>
    <mergeCell ref="BR21:CD21"/>
    <mergeCell ref="CE21:CQ21"/>
    <mergeCell ref="CR21:DD21"/>
    <mergeCell ref="A20:AS20"/>
    <mergeCell ref="AT20:BE20"/>
    <mergeCell ref="BF20:BQ20"/>
    <mergeCell ref="BR20:CD20"/>
    <mergeCell ref="CE20:CQ20"/>
    <mergeCell ref="CR20:DD20"/>
    <mergeCell ref="A18:AS19"/>
    <mergeCell ref="AT18:BQ18"/>
    <mergeCell ref="BR18:CD19"/>
    <mergeCell ref="CE18:CQ19"/>
    <mergeCell ref="CR18:DD19"/>
    <mergeCell ref="AT19:BE19"/>
    <mergeCell ref="BF19:BQ19"/>
    <mergeCell ref="A8:DD8"/>
    <mergeCell ref="A9:DD9"/>
    <mergeCell ref="A10:DD10"/>
    <mergeCell ref="A14:DD14"/>
    <mergeCell ref="K15:CT15"/>
    <mergeCell ref="K16:CT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zoomScalePageLayoutView="0" workbookViewId="0" topLeftCell="A37">
      <selection activeCell="AT14" sqref="AT14:BE15"/>
    </sheetView>
  </sheetViews>
  <sheetFormatPr defaultColWidth="0.875" defaultRowHeight="12.75"/>
  <cols>
    <col min="1" max="44" width="0.875" style="9" customWidth="1"/>
    <col min="45" max="45" width="2.125" style="9" customWidth="1"/>
    <col min="46" max="16384" width="0.875" style="9" customWidth="1"/>
  </cols>
  <sheetData>
    <row r="1" ht="15">
      <c r="DD1" s="24" t="s">
        <v>11</v>
      </c>
    </row>
    <row r="2" ht="12" customHeight="1"/>
    <row r="3" spans="1:108" ht="32.25" customHeight="1">
      <c r="A3" s="100" t="s">
        <v>193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</row>
    <row r="4" spans="11:98" s="27" customFormat="1" ht="16.5" customHeight="1">
      <c r="K4" s="97" t="str">
        <f>'Форма 1.2'!AA4</f>
        <v>ООО "Эффект ТК"</v>
      </c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</row>
    <row r="5" spans="11:98" s="28" customFormat="1" ht="13.5" customHeight="1">
      <c r="K5" s="98" t="s">
        <v>29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</row>
    <row r="6" ht="3.75" customHeight="1"/>
    <row r="7" spans="1:108" s="29" customFormat="1" ht="15">
      <c r="A7" s="101" t="s">
        <v>69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3"/>
      <c r="AT7" s="107" t="s">
        <v>31</v>
      </c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R7" s="101" t="s">
        <v>32</v>
      </c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3"/>
      <c r="CE7" s="101" t="s">
        <v>33</v>
      </c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3"/>
      <c r="CR7" s="101" t="s">
        <v>34</v>
      </c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3"/>
    </row>
    <row r="8" spans="1:108" s="29" customFormat="1" ht="45.75" customHeigh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6"/>
      <c r="AT8" s="107" t="s">
        <v>35</v>
      </c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9"/>
      <c r="BF8" s="107" t="s">
        <v>36</v>
      </c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9"/>
      <c r="BR8" s="104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6"/>
      <c r="CE8" s="104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6"/>
      <c r="CR8" s="104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6"/>
    </row>
    <row r="9" spans="1:108" s="30" customFormat="1" ht="15">
      <c r="A9" s="110">
        <v>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2"/>
      <c r="AT9" s="110">
        <v>2</v>
      </c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2"/>
      <c r="BF9" s="110">
        <v>3</v>
      </c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2"/>
      <c r="BR9" s="110">
        <v>4</v>
      </c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2"/>
      <c r="CE9" s="110">
        <v>5</v>
      </c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2"/>
      <c r="CR9" s="110">
        <v>6</v>
      </c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2"/>
    </row>
    <row r="10" spans="1:108" ht="135.75" customHeight="1">
      <c r="A10" s="31"/>
      <c r="B10" s="113" t="s">
        <v>70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4"/>
      <c r="AT10" s="115" t="s">
        <v>38</v>
      </c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7"/>
      <c r="BF10" s="115" t="s">
        <v>38</v>
      </c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7"/>
      <c r="BR10" s="115" t="s">
        <v>38</v>
      </c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7"/>
      <c r="CE10" s="115" t="s">
        <v>38</v>
      </c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7"/>
      <c r="CR10" s="115">
        <f>AVERAGE(CR12:DD15)</f>
        <v>2</v>
      </c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7"/>
    </row>
    <row r="11" spans="1:108" ht="15">
      <c r="A11" s="31"/>
      <c r="B11" s="113" t="s">
        <v>39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4"/>
      <c r="AT11" s="115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7"/>
      <c r="BF11" s="115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7"/>
      <c r="BR11" s="115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7"/>
      <c r="CE11" s="115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7"/>
      <c r="CR11" s="115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7"/>
    </row>
    <row r="12" spans="1:108" s="33" customFormat="1" ht="15">
      <c r="A12" s="32"/>
      <c r="B12" s="118" t="s">
        <v>71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9"/>
      <c r="AT12" s="120">
        <v>20</v>
      </c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2"/>
      <c r="BF12" s="120">
        <v>20</v>
      </c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2"/>
      <c r="BR12" s="126">
        <f>(AT12/BF12)*100</f>
        <v>100</v>
      </c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8"/>
      <c r="CE12" s="126" t="s">
        <v>61</v>
      </c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8"/>
      <c r="CR12" s="126">
        <v>2</v>
      </c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8"/>
    </row>
    <row r="13" spans="1:108" ht="42.75" customHeight="1">
      <c r="A13" s="34"/>
      <c r="B13" s="132" t="s">
        <v>72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3"/>
      <c r="AT13" s="123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5"/>
      <c r="BF13" s="123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5"/>
      <c r="BR13" s="129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1"/>
      <c r="CE13" s="129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1"/>
      <c r="CR13" s="129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1"/>
    </row>
    <row r="14" spans="1:108" s="33" customFormat="1" ht="15">
      <c r="A14" s="32"/>
      <c r="B14" s="118" t="s">
        <v>73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9"/>
      <c r="AT14" s="120">
        <f>BF14</f>
        <v>177.3</v>
      </c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2"/>
      <c r="BF14" s="120">
        <f>'Форма 6.4'!BU28</f>
        <v>177.3</v>
      </c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2"/>
      <c r="BR14" s="126">
        <f>(AT14/BF14)*100</f>
        <v>100</v>
      </c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8"/>
      <c r="CE14" s="126" t="s">
        <v>61</v>
      </c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8"/>
      <c r="CR14" s="126">
        <v>2</v>
      </c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8"/>
    </row>
    <row r="15" spans="1:108" ht="57" customHeight="1">
      <c r="A15" s="34"/>
      <c r="B15" s="132" t="s">
        <v>74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3"/>
      <c r="AT15" s="123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5"/>
      <c r="BF15" s="123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5"/>
      <c r="BR15" s="129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1"/>
      <c r="CE15" s="129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1"/>
      <c r="CR15" s="129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1"/>
    </row>
    <row r="16" spans="1:108" ht="15">
      <c r="A16" s="31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4"/>
      <c r="AT16" s="115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7"/>
      <c r="BF16" s="115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7"/>
      <c r="BR16" s="115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7"/>
      <c r="CE16" s="115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7"/>
      <c r="CR16" s="115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7"/>
    </row>
    <row r="17" spans="1:108" ht="43.5" customHeight="1">
      <c r="A17" s="31"/>
      <c r="B17" s="113" t="s">
        <v>75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4"/>
      <c r="AT17" s="115" t="s">
        <v>38</v>
      </c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7"/>
      <c r="BF17" s="115" t="s">
        <v>38</v>
      </c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7"/>
      <c r="BR17" s="115" t="s">
        <v>38</v>
      </c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7"/>
      <c r="CE17" s="115" t="s">
        <v>38</v>
      </c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7"/>
      <c r="CR17" s="115">
        <f>AVERAGE(CR19:DD22,CR25)</f>
        <v>0.5</v>
      </c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7"/>
    </row>
    <row r="18" spans="1:108" ht="15">
      <c r="A18" s="31"/>
      <c r="B18" s="113" t="s">
        <v>51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4"/>
      <c r="AT18" s="115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7"/>
      <c r="BF18" s="115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7"/>
      <c r="BR18" s="115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7"/>
      <c r="CE18" s="115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7"/>
      <c r="CR18" s="115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7"/>
    </row>
    <row r="19" spans="1:108" s="33" customFormat="1" ht="15">
      <c r="A19" s="32"/>
      <c r="B19" s="118" t="s">
        <v>76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9"/>
      <c r="AT19" s="126">
        <f>BF19</f>
        <v>0</v>
      </c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8"/>
      <c r="BF19" s="126">
        <f>'Форма 6.4'!BU29</f>
        <v>0</v>
      </c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8"/>
      <c r="BR19" s="126">
        <v>100</v>
      </c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8"/>
      <c r="CE19" s="126" t="s">
        <v>61</v>
      </c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8"/>
      <c r="CR19" s="126">
        <v>0.5</v>
      </c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8"/>
    </row>
    <row r="20" spans="1:108" ht="57" customHeight="1">
      <c r="A20" s="34"/>
      <c r="B20" s="132" t="s">
        <v>77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3"/>
      <c r="AT20" s="129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1"/>
      <c r="BF20" s="129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1"/>
      <c r="BR20" s="129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1"/>
      <c r="CE20" s="129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1"/>
      <c r="CR20" s="129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1"/>
    </row>
    <row r="21" spans="1:108" s="33" customFormat="1" ht="15">
      <c r="A21" s="32"/>
      <c r="B21" s="118" t="s">
        <v>78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9"/>
      <c r="AT21" s="126" t="s">
        <v>38</v>
      </c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8"/>
      <c r="BF21" s="126" t="s">
        <v>38</v>
      </c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8"/>
      <c r="BR21" s="126" t="s">
        <v>38</v>
      </c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8"/>
      <c r="CE21" s="126" t="s">
        <v>61</v>
      </c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8"/>
      <c r="CR21" s="126">
        <f>AVERAGE(CR23:DD24)</f>
        <v>0.5</v>
      </c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8"/>
    </row>
    <row r="22" spans="1:108" ht="42.75" customHeight="1">
      <c r="A22" s="34"/>
      <c r="B22" s="132" t="s">
        <v>79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3"/>
      <c r="AT22" s="129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1"/>
      <c r="BF22" s="129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1"/>
      <c r="BR22" s="129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1"/>
      <c r="CE22" s="129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1"/>
      <c r="CR22" s="139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1"/>
    </row>
    <row r="23" spans="1:108" ht="57.75" customHeight="1">
      <c r="A23" s="31"/>
      <c r="B23" s="113" t="s">
        <v>80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4"/>
      <c r="AT23" s="134">
        <f>BF23</f>
        <v>29.55</v>
      </c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6"/>
      <c r="BF23" s="134">
        <f>'Форма 6.4'!BU30</f>
        <v>29.55</v>
      </c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6"/>
      <c r="BR23" s="115">
        <f>(AT23/BF23)*100</f>
        <v>100</v>
      </c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7"/>
      <c r="CE23" s="115" t="s">
        <v>38</v>
      </c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7"/>
      <c r="CR23" s="115">
        <v>0.5</v>
      </c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7"/>
    </row>
    <row r="24" spans="1:108" ht="30.75" customHeight="1">
      <c r="A24" s="31"/>
      <c r="B24" s="113" t="s">
        <v>81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4"/>
      <c r="AT24" s="134">
        <f>BF24</f>
        <v>29.55</v>
      </c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6"/>
      <c r="BF24" s="134">
        <f>'Форма 6.4'!BU31</f>
        <v>29.55</v>
      </c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6"/>
      <c r="BR24" s="115">
        <f>(AT24/BF24)*100</f>
        <v>100</v>
      </c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7"/>
      <c r="CE24" s="115" t="s">
        <v>38</v>
      </c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7"/>
      <c r="CR24" s="115">
        <v>0.5</v>
      </c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7"/>
    </row>
    <row r="25" spans="1:108" s="33" customFormat="1" ht="15">
      <c r="A25" s="32"/>
      <c r="B25" s="118" t="s">
        <v>82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9"/>
      <c r="AT25" s="145">
        <f>BF25</f>
        <v>0</v>
      </c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7"/>
      <c r="BF25" s="145">
        <f>'Форма 6.4'!BU32</f>
        <v>0</v>
      </c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7"/>
      <c r="BR25" s="126">
        <v>100</v>
      </c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8"/>
      <c r="CE25" s="126" t="s">
        <v>61</v>
      </c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8"/>
      <c r="CR25" s="126">
        <v>0.5</v>
      </c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8"/>
    </row>
    <row r="26" spans="1:108" ht="115.5" customHeight="1">
      <c r="A26" s="34"/>
      <c r="B26" s="132" t="s">
        <v>194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3"/>
      <c r="AT26" s="148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50"/>
      <c r="BF26" s="148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50"/>
      <c r="BR26" s="129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1"/>
      <c r="CE26" s="129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1"/>
      <c r="CR26" s="129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</row>
    <row r="27" spans="1:108" ht="14.25" customHeight="1">
      <c r="A27" s="31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4"/>
      <c r="AT27" s="115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7"/>
      <c r="BF27" s="115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7"/>
      <c r="BR27" s="115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7"/>
      <c r="CE27" s="115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7"/>
      <c r="CR27" s="115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7"/>
    </row>
    <row r="28" spans="1:108" ht="58.5" customHeight="1">
      <c r="A28" s="31"/>
      <c r="B28" s="113" t="s">
        <v>83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4"/>
      <c r="AT28" s="115" t="s">
        <v>38</v>
      </c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7"/>
      <c r="BF28" s="115" t="s">
        <v>38</v>
      </c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7"/>
      <c r="BR28" s="115" t="s">
        <v>38</v>
      </c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7"/>
      <c r="CE28" s="115" t="s">
        <v>61</v>
      </c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7"/>
      <c r="CR28" s="115">
        <f>AVERAGE(CR29)</f>
        <v>0.2</v>
      </c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7"/>
    </row>
    <row r="29" spans="1:108" ht="210.75" customHeight="1">
      <c r="A29" s="31"/>
      <c r="B29" s="113" t="s">
        <v>84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4"/>
      <c r="AT29" s="142">
        <f>BF29</f>
        <v>0.12943495400788438</v>
      </c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4"/>
      <c r="BF29" s="152">
        <f>'Форма 6.4'!BU33</f>
        <v>0.12943495400788438</v>
      </c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4"/>
      <c r="BR29" s="115">
        <f>(AT29/BF29)*100</f>
        <v>100</v>
      </c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7"/>
      <c r="CE29" s="115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7"/>
      <c r="CR29" s="115">
        <v>0.2</v>
      </c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7"/>
    </row>
    <row r="30" spans="1:108" ht="14.25" customHeight="1">
      <c r="A30" s="31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4"/>
      <c r="AT30" s="115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7"/>
      <c r="BF30" s="115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7"/>
      <c r="BR30" s="115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7"/>
      <c r="CE30" s="115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7"/>
      <c r="CR30" s="115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7"/>
    </row>
    <row r="31" spans="1:108" ht="72.75" customHeight="1">
      <c r="A31" s="31"/>
      <c r="B31" s="113" t="s">
        <v>85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4"/>
      <c r="AT31" s="115" t="s">
        <v>38</v>
      </c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7"/>
      <c r="BF31" s="115" t="s">
        <v>38</v>
      </c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7"/>
      <c r="BR31" s="115" t="s">
        <v>38</v>
      </c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7"/>
      <c r="CE31" s="115" t="s">
        <v>61</v>
      </c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7"/>
      <c r="CR31" s="115">
        <f>AVERAGE(CR32)</f>
        <v>0.2</v>
      </c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7"/>
    </row>
    <row r="32" spans="1:108" ht="135" customHeight="1">
      <c r="A32" s="31"/>
      <c r="B32" s="113" t="s">
        <v>86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4"/>
      <c r="AT32" s="115">
        <f>BF32</f>
        <v>0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7"/>
      <c r="BF32" s="115">
        <f>'Форма 6.4'!BU34</f>
        <v>0</v>
      </c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7"/>
      <c r="BR32" s="115">
        <v>100</v>
      </c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7"/>
      <c r="CE32" s="115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7"/>
      <c r="CR32" s="115">
        <v>0.2</v>
      </c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7"/>
    </row>
    <row r="33" spans="1:108" ht="14.25" customHeight="1">
      <c r="A33" s="31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4"/>
      <c r="AT33" s="115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7"/>
      <c r="BF33" s="115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7"/>
      <c r="BR33" s="115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7"/>
      <c r="CE33" s="115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7"/>
      <c r="CR33" s="115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7"/>
    </row>
    <row r="34" spans="1:108" ht="58.5" customHeight="1">
      <c r="A34" s="31"/>
      <c r="B34" s="113" t="s">
        <v>87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4"/>
      <c r="AT34" s="115" t="s">
        <v>38</v>
      </c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7"/>
      <c r="BF34" s="115" t="s">
        <v>38</v>
      </c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7"/>
      <c r="BR34" s="115" t="s">
        <v>38</v>
      </c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7"/>
      <c r="CE34" s="115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7"/>
      <c r="CR34" s="115">
        <f>AVERAGE(CR35)</f>
        <v>0.5</v>
      </c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7"/>
    </row>
    <row r="35" spans="1:108" ht="72.75" customHeight="1">
      <c r="A35" s="31"/>
      <c r="B35" s="113" t="s">
        <v>88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4"/>
      <c r="AT35" s="152">
        <f>BF35</f>
        <v>0</v>
      </c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4"/>
      <c r="BF35" s="152">
        <f>'Форма 6.4'!BU35</f>
        <v>0</v>
      </c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4"/>
      <c r="BR35" s="115">
        <v>100</v>
      </c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7"/>
      <c r="CE35" s="115" t="s">
        <v>61</v>
      </c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7"/>
      <c r="CR35" s="115">
        <v>0.5</v>
      </c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7"/>
    </row>
    <row r="36" spans="1:108" ht="15">
      <c r="A36" s="31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4"/>
      <c r="AT36" s="115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7"/>
      <c r="BF36" s="115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7"/>
      <c r="BR36" s="115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7"/>
      <c r="CE36" s="115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7"/>
      <c r="CR36" s="115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7"/>
    </row>
    <row r="37" spans="1:108" ht="58.5" customHeight="1">
      <c r="A37" s="31"/>
      <c r="B37" s="113" t="s">
        <v>89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4"/>
      <c r="AT37" s="115" t="s">
        <v>38</v>
      </c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7"/>
      <c r="BF37" s="115" t="s">
        <v>38</v>
      </c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7"/>
      <c r="BR37" s="115" t="s">
        <v>38</v>
      </c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7"/>
      <c r="CE37" s="115" t="s">
        <v>38</v>
      </c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7"/>
      <c r="CR37" s="115">
        <f>AVERAGE(CR39:DD42)</f>
        <v>0.5</v>
      </c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7"/>
    </row>
    <row r="38" spans="1:108" ht="15">
      <c r="A38" s="31"/>
      <c r="B38" s="113" t="s">
        <v>51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4"/>
      <c r="AT38" s="115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7"/>
      <c r="BF38" s="115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7"/>
      <c r="BR38" s="115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7"/>
      <c r="CE38" s="115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7"/>
      <c r="CR38" s="115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7"/>
    </row>
    <row r="39" spans="1:108" s="33" customFormat="1" ht="15">
      <c r="A39" s="32"/>
      <c r="B39" s="118" t="s">
        <v>90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9"/>
      <c r="AT39" s="126">
        <f>BF39</f>
        <v>1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8"/>
      <c r="BF39" s="126">
        <f>'Форма 6.4'!BU36</f>
        <v>1</v>
      </c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8"/>
      <c r="BR39" s="126">
        <f>(AT39/BF39)*100</f>
        <v>100</v>
      </c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8"/>
      <c r="CE39" s="126" t="s">
        <v>41</v>
      </c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8"/>
      <c r="CR39" s="126">
        <v>0.5</v>
      </c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8"/>
    </row>
    <row r="40" spans="1:108" ht="71.25" customHeight="1">
      <c r="A40" s="34"/>
      <c r="B40" s="132" t="s">
        <v>91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3"/>
      <c r="AT40" s="129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1"/>
      <c r="BF40" s="129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1"/>
      <c r="BR40" s="129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1"/>
      <c r="CE40" s="129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1"/>
      <c r="CR40" s="129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s="33" customFormat="1" ht="15">
      <c r="A41" s="32"/>
      <c r="B41" s="118" t="s">
        <v>66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9"/>
      <c r="AT41" s="145">
        <f>BF41</f>
        <v>0</v>
      </c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7"/>
      <c r="BF41" s="145">
        <f>'Форма 6.4'!BU37</f>
        <v>0</v>
      </c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7"/>
      <c r="BR41" s="126">
        <v>100</v>
      </c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8"/>
      <c r="CE41" s="126" t="s">
        <v>61</v>
      </c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8"/>
      <c r="CR41" s="126">
        <v>0.5</v>
      </c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8"/>
    </row>
    <row r="42" spans="1:108" ht="117.75" customHeight="1">
      <c r="A42" s="34"/>
      <c r="B42" s="132" t="s">
        <v>92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3"/>
      <c r="AT42" s="148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50"/>
      <c r="BF42" s="148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50"/>
      <c r="BR42" s="129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1"/>
      <c r="CE42" s="129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1"/>
      <c r="CR42" s="129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1"/>
    </row>
    <row r="43" spans="1:108" ht="15" customHeight="1" hidden="1">
      <c r="A43" s="31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4"/>
      <c r="AT43" s="115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7"/>
      <c r="BF43" s="115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7"/>
      <c r="BR43" s="115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7"/>
      <c r="CE43" s="115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7"/>
      <c r="CR43" s="115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7"/>
    </row>
    <row r="44" spans="1:108" ht="57.75" customHeight="1">
      <c r="A44" s="31"/>
      <c r="B44" s="113" t="s">
        <v>93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4"/>
      <c r="AT44" s="115" t="s">
        <v>38</v>
      </c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7"/>
      <c r="BF44" s="115" t="s">
        <v>38</v>
      </c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7"/>
      <c r="BR44" s="115" t="s">
        <v>38</v>
      </c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7"/>
      <c r="CE44" s="115" t="s">
        <v>61</v>
      </c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7"/>
      <c r="CR44" s="115">
        <f>AVERAGE(CR45)</f>
        <v>0.2</v>
      </c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7"/>
    </row>
    <row r="45" spans="1:108" ht="104.25" customHeight="1">
      <c r="A45" s="31"/>
      <c r="B45" s="113" t="s">
        <v>94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4"/>
      <c r="AT45" s="152">
        <f>BF45</f>
        <v>0</v>
      </c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4"/>
      <c r="BF45" s="152">
        <f>'Форма 6.4'!BU38</f>
        <v>0</v>
      </c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4"/>
      <c r="BR45" s="115">
        <v>100</v>
      </c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7"/>
      <c r="CE45" s="115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7"/>
      <c r="CR45" s="115">
        <v>0.2</v>
      </c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7"/>
    </row>
    <row r="46" spans="1:108" ht="14.25" customHeight="1">
      <c r="A46" s="31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4"/>
      <c r="AT46" s="115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7"/>
      <c r="BF46" s="115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7"/>
      <c r="BR46" s="115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7"/>
      <c r="CE46" s="115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7"/>
      <c r="CR46" s="115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7"/>
    </row>
    <row r="47" spans="1:108" ht="29.25" customHeight="1">
      <c r="A47" s="31"/>
      <c r="B47" s="113" t="s">
        <v>95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4"/>
      <c r="AT47" s="115" t="s">
        <v>38</v>
      </c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7"/>
      <c r="BF47" s="115" t="s">
        <v>38</v>
      </c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7"/>
      <c r="BR47" s="115" t="s">
        <v>38</v>
      </c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7"/>
      <c r="CE47" s="115" t="s">
        <v>38</v>
      </c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7"/>
      <c r="CR47" s="155">
        <f>AVERAGE(CR10,CR17,CR28,CR31,CR34,CR37,CR44)</f>
        <v>0.5857142857142857</v>
      </c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7"/>
    </row>
    <row r="49" spans="6:103" ht="15">
      <c r="F49" s="130" t="str">
        <f>'Форма 1.1'!L30</f>
        <v>Директор</v>
      </c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U49" s="130" t="str">
        <f>'Форма 1.1'!BX30</f>
        <v>А.В. Меньшаков</v>
      </c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</row>
    <row r="50" spans="6:103" ht="15">
      <c r="F50" s="151" t="s">
        <v>16</v>
      </c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35"/>
      <c r="AU50" s="151" t="s">
        <v>17</v>
      </c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35"/>
      <c r="CE50" s="151" t="s">
        <v>18</v>
      </c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</row>
  </sheetData>
  <sheetProtection/>
  <mergeCells count="215"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CE44:CQ44"/>
    <mergeCell ref="CR44:DD44"/>
    <mergeCell ref="B43:AS43"/>
    <mergeCell ref="AT43:BE43"/>
    <mergeCell ref="BF43:BQ43"/>
    <mergeCell ref="BR43:CD43"/>
    <mergeCell ref="CE43:CQ43"/>
    <mergeCell ref="CR43:DD43"/>
    <mergeCell ref="B41:AS41"/>
    <mergeCell ref="AT41:BE42"/>
    <mergeCell ref="BF41:BQ42"/>
    <mergeCell ref="BR41:CD42"/>
    <mergeCell ref="CE41:CQ42"/>
    <mergeCell ref="CR41:DD42"/>
    <mergeCell ref="B42:AS42"/>
    <mergeCell ref="B39:AS39"/>
    <mergeCell ref="AT39:BE40"/>
    <mergeCell ref="BF39:BQ40"/>
    <mergeCell ref="BR39:CD40"/>
    <mergeCell ref="CE39:CQ40"/>
    <mergeCell ref="CR39:DD40"/>
    <mergeCell ref="B40:AS40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4:AS24"/>
    <mergeCell ref="AT24:BE24"/>
    <mergeCell ref="BF24:BQ24"/>
    <mergeCell ref="BR24:CD24"/>
    <mergeCell ref="CE24:CQ24"/>
    <mergeCell ref="CR24:DD24"/>
    <mergeCell ref="B23:AS23"/>
    <mergeCell ref="AT23:BE23"/>
    <mergeCell ref="BF23:BQ23"/>
    <mergeCell ref="BR23:CD23"/>
    <mergeCell ref="CE23:CQ23"/>
    <mergeCell ref="CR23:DD23"/>
    <mergeCell ref="B21:AS21"/>
    <mergeCell ref="AT21:BE22"/>
    <mergeCell ref="BF21:BQ22"/>
    <mergeCell ref="BR21:CD22"/>
    <mergeCell ref="CE21:CQ22"/>
    <mergeCell ref="CR21:DD22"/>
    <mergeCell ref="B22:AS22"/>
    <mergeCell ref="B19:AS19"/>
    <mergeCell ref="AT19:BE20"/>
    <mergeCell ref="BF19:BQ20"/>
    <mergeCell ref="BR19:CD20"/>
    <mergeCell ref="CE19:CQ20"/>
    <mergeCell ref="CR19:DD20"/>
    <mergeCell ref="B20:AS20"/>
    <mergeCell ref="B18:AS18"/>
    <mergeCell ref="AT18:BE18"/>
    <mergeCell ref="BF18:BQ18"/>
    <mergeCell ref="BR18:CD18"/>
    <mergeCell ref="CE18:CQ18"/>
    <mergeCell ref="CR18:DD18"/>
    <mergeCell ref="B17:AS17"/>
    <mergeCell ref="AT17:BE17"/>
    <mergeCell ref="BF17:BQ17"/>
    <mergeCell ref="BR17:CD17"/>
    <mergeCell ref="CE17:CQ17"/>
    <mergeCell ref="CR17:DD17"/>
    <mergeCell ref="B16:AS16"/>
    <mergeCell ref="AT16:BE16"/>
    <mergeCell ref="BF16:BQ16"/>
    <mergeCell ref="BR16:CD16"/>
    <mergeCell ref="CE16:CQ16"/>
    <mergeCell ref="CR16:DD16"/>
    <mergeCell ref="B14:AS14"/>
    <mergeCell ref="AT14:BE15"/>
    <mergeCell ref="BF14:BQ15"/>
    <mergeCell ref="BR14:CD15"/>
    <mergeCell ref="CE14:CQ15"/>
    <mergeCell ref="CR14:DD15"/>
    <mergeCell ref="B15:AS15"/>
    <mergeCell ref="B12:AS12"/>
    <mergeCell ref="AT12:BE13"/>
    <mergeCell ref="BF12:BQ13"/>
    <mergeCell ref="BR12:CD13"/>
    <mergeCell ref="CE12:CQ13"/>
    <mergeCell ref="CR12:DD13"/>
    <mergeCell ref="B13:AS13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0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D53"/>
  <sheetViews>
    <sheetView view="pageBreakPreview" zoomScaleSheetLayoutView="100" zoomScalePageLayoutView="0" workbookViewId="0" topLeftCell="A40">
      <selection activeCell="AT29" sqref="AT29:BE30"/>
    </sheetView>
  </sheetViews>
  <sheetFormatPr defaultColWidth="0.875" defaultRowHeight="12.75"/>
  <cols>
    <col min="1" max="16384" width="0.875" style="9" customWidth="1"/>
  </cols>
  <sheetData>
    <row r="1" ht="15">
      <c r="DD1" s="24" t="s">
        <v>11</v>
      </c>
    </row>
    <row r="2" ht="12" customHeight="1"/>
    <row r="3" spans="1:108" ht="32.25" customHeight="1">
      <c r="A3" s="100" t="s">
        <v>195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</row>
    <row r="4" spans="11:98" s="27" customFormat="1" ht="16.5" customHeight="1">
      <c r="K4" s="97" t="str">
        <f>'Форма 1.2'!AA4</f>
        <v>ООО "Эффект ТК"</v>
      </c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</row>
    <row r="5" spans="11:98" s="28" customFormat="1" ht="13.5" customHeight="1">
      <c r="K5" s="98" t="s">
        <v>29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</row>
    <row r="6" ht="3.75" customHeight="1"/>
    <row r="7" spans="1:108" s="29" customFormat="1" ht="15">
      <c r="A7" s="101" t="s">
        <v>69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3"/>
      <c r="AT7" s="107" t="s">
        <v>31</v>
      </c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R7" s="101" t="s">
        <v>32</v>
      </c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3"/>
      <c r="CE7" s="101" t="s">
        <v>33</v>
      </c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3"/>
      <c r="CR7" s="101" t="s">
        <v>34</v>
      </c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3"/>
    </row>
    <row r="8" spans="1:108" s="29" customFormat="1" ht="45.75" customHeigh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6"/>
      <c r="AT8" s="107" t="s">
        <v>35</v>
      </c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9"/>
      <c r="BF8" s="107" t="s">
        <v>36</v>
      </c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9"/>
      <c r="BR8" s="104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6"/>
      <c r="CE8" s="104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6"/>
      <c r="CR8" s="104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6"/>
    </row>
    <row r="9" spans="1:108" s="30" customFormat="1" ht="15">
      <c r="A9" s="110">
        <v>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2"/>
      <c r="AT9" s="110">
        <v>2</v>
      </c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2"/>
      <c r="BF9" s="110">
        <v>3</v>
      </c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2"/>
      <c r="BR9" s="110">
        <v>4</v>
      </c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2"/>
      <c r="CE9" s="110">
        <v>5</v>
      </c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2"/>
      <c r="CR9" s="110">
        <v>6</v>
      </c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2"/>
    </row>
    <row r="10" spans="1:108" ht="73.5" customHeight="1">
      <c r="A10" s="31"/>
      <c r="B10" s="113" t="s">
        <v>96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4"/>
      <c r="AT10" s="115">
        <f>BF10</f>
        <v>1</v>
      </c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7"/>
      <c r="BF10" s="115">
        <f>'Форма 6.4'!BU40</f>
        <v>1</v>
      </c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7"/>
      <c r="BR10" s="115">
        <f>AT10/BF10*100</f>
        <v>100</v>
      </c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7"/>
      <c r="CE10" s="115" t="s">
        <v>41</v>
      </c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7"/>
      <c r="CR10" s="115">
        <v>2</v>
      </c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7"/>
    </row>
    <row r="11" spans="1:108" ht="15">
      <c r="A11" s="31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4"/>
      <c r="AT11" s="115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7"/>
      <c r="BF11" s="115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7"/>
      <c r="BR11" s="115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7"/>
      <c r="CE11" s="115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7"/>
      <c r="CR11" s="115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7"/>
    </row>
    <row r="12" spans="1:108" ht="29.25" customHeight="1">
      <c r="A12" s="31"/>
      <c r="B12" s="113" t="s">
        <v>97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4"/>
      <c r="AT12" s="115" t="s">
        <v>38</v>
      </c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7"/>
      <c r="BF12" s="115" t="s">
        <v>38</v>
      </c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7"/>
      <c r="BR12" s="115" t="s">
        <v>38</v>
      </c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7"/>
      <c r="CE12" s="115" t="s">
        <v>38</v>
      </c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7"/>
      <c r="CR12" s="115">
        <f>AVERAGE(CR14:DD25)</f>
        <v>2</v>
      </c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7"/>
    </row>
    <row r="13" spans="1:108" ht="15" customHeight="1">
      <c r="A13" s="31"/>
      <c r="B13" s="113" t="s">
        <v>51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4"/>
      <c r="AT13" s="115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7"/>
      <c r="BF13" s="115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7"/>
      <c r="BR13" s="115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7"/>
      <c r="CE13" s="115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7"/>
      <c r="CR13" s="115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7"/>
    </row>
    <row r="14" spans="1:108" s="33" customFormat="1" ht="15">
      <c r="A14" s="32"/>
      <c r="B14" s="118" t="s">
        <v>98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9"/>
      <c r="AT14" s="145">
        <f>BF14</f>
        <v>0</v>
      </c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7"/>
      <c r="BF14" s="145">
        <f>'Форма 6.4'!BU43</f>
        <v>0</v>
      </c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7"/>
      <c r="BR14" s="126">
        <v>100</v>
      </c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8"/>
      <c r="CE14" s="126" t="s">
        <v>61</v>
      </c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8"/>
      <c r="CR14" s="126">
        <v>2</v>
      </c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8"/>
    </row>
    <row r="15" spans="1:108" ht="72" customHeight="1">
      <c r="A15" s="34"/>
      <c r="B15" s="132" t="s">
        <v>99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3"/>
      <c r="AT15" s="148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50"/>
      <c r="BF15" s="148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50"/>
      <c r="BR15" s="129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1"/>
      <c r="CE15" s="129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1"/>
      <c r="CR15" s="129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1"/>
    </row>
    <row r="16" spans="1:108" s="33" customFormat="1" ht="15">
      <c r="A16" s="32"/>
      <c r="B16" s="118" t="s">
        <v>100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9"/>
      <c r="AT16" s="145">
        <f>BF16</f>
        <v>0</v>
      </c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7"/>
      <c r="BF16" s="145">
        <f>'Форма 6.4'!BU44</f>
        <v>0</v>
      </c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7"/>
      <c r="BR16" s="126">
        <v>100</v>
      </c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8"/>
      <c r="CE16" s="126" t="s">
        <v>41</v>
      </c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8"/>
      <c r="CR16" s="126">
        <v>2</v>
      </c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8"/>
    </row>
    <row r="17" spans="1:108" ht="87" customHeight="1">
      <c r="A17" s="34"/>
      <c r="B17" s="132" t="s">
        <v>101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3"/>
      <c r="AT17" s="148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50"/>
      <c r="BF17" s="148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50"/>
      <c r="BR17" s="129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1"/>
      <c r="CE17" s="129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1"/>
      <c r="CR17" s="129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1"/>
    </row>
    <row r="18" spans="1:108" s="33" customFormat="1" ht="15">
      <c r="A18" s="32"/>
      <c r="B18" s="118" t="s">
        <v>102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9"/>
      <c r="AT18" s="145">
        <f>BF18</f>
        <v>0</v>
      </c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7"/>
      <c r="BF18" s="145">
        <f>'Форма 6.4'!BU45</f>
        <v>0</v>
      </c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7"/>
      <c r="BR18" s="126">
        <v>100</v>
      </c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8"/>
      <c r="CE18" s="126" t="s">
        <v>61</v>
      </c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8"/>
      <c r="CR18" s="126">
        <v>2</v>
      </c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8"/>
    </row>
    <row r="19" spans="1:108" ht="115.5" customHeight="1">
      <c r="A19" s="34"/>
      <c r="B19" s="132" t="s">
        <v>103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3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50"/>
      <c r="BF19" s="148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50"/>
      <c r="BR19" s="129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1"/>
      <c r="CE19" s="129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1"/>
      <c r="CR19" s="129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1"/>
    </row>
    <row r="20" spans="1:108" s="33" customFormat="1" ht="15">
      <c r="A20" s="32"/>
      <c r="B20" s="118" t="s">
        <v>104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9"/>
      <c r="AT20" s="158">
        <f>BF20</f>
        <v>0</v>
      </c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60"/>
      <c r="BF20" s="158">
        <f>'Форма 6.4'!BU46</f>
        <v>0</v>
      </c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60"/>
      <c r="BR20" s="126">
        <v>100</v>
      </c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8"/>
      <c r="CE20" s="126" t="s">
        <v>61</v>
      </c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8"/>
      <c r="CR20" s="126">
        <v>2</v>
      </c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8"/>
    </row>
    <row r="21" spans="1:108" ht="116.25" customHeight="1">
      <c r="A21" s="34"/>
      <c r="B21" s="132" t="s">
        <v>105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3"/>
      <c r="AT21" s="161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3"/>
      <c r="BF21" s="161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3"/>
      <c r="BR21" s="129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1"/>
      <c r="CE21" s="129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1"/>
      <c r="CR21" s="129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1"/>
    </row>
    <row r="22" spans="1:108" s="33" customFormat="1" ht="15">
      <c r="A22" s="32"/>
      <c r="B22" s="118" t="s">
        <v>106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9"/>
      <c r="AT22" s="145">
        <f>BF22</f>
        <v>0</v>
      </c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7"/>
      <c r="BF22" s="145">
        <f>'Форма 6.4'!BU47</f>
        <v>0</v>
      </c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7"/>
      <c r="BR22" s="126">
        <v>100</v>
      </c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8"/>
      <c r="CE22" s="126" t="s">
        <v>41</v>
      </c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8"/>
      <c r="CR22" s="126">
        <v>2</v>
      </c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8"/>
    </row>
    <row r="23" spans="1:108" ht="72.75" customHeight="1">
      <c r="A23" s="34"/>
      <c r="B23" s="132" t="s">
        <v>107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3"/>
      <c r="AT23" s="148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50"/>
      <c r="BF23" s="148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50"/>
      <c r="BR23" s="129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1"/>
      <c r="CE23" s="129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1"/>
      <c r="CR23" s="129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1"/>
    </row>
    <row r="24" spans="1:108" s="33" customFormat="1" ht="15">
      <c r="A24" s="32"/>
      <c r="B24" s="118" t="s">
        <v>108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9"/>
      <c r="AT24" s="120">
        <f>BF24</f>
        <v>2.03</v>
      </c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2"/>
      <c r="BF24" s="120">
        <f>'Форма 6.4'!BU48</f>
        <v>2.03</v>
      </c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2"/>
      <c r="BR24" s="126">
        <f>(AT24/BF24)*100</f>
        <v>100</v>
      </c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8"/>
      <c r="CE24" s="126" t="s">
        <v>41</v>
      </c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8"/>
      <c r="CR24" s="126">
        <v>2</v>
      </c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ht="43.5" customHeight="1">
      <c r="A25" s="34"/>
      <c r="B25" s="132" t="s">
        <v>109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3"/>
      <c r="AT25" s="123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5"/>
      <c r="BF25" s="123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5"/>
      <c r="BR25" s="129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1"/>
      <c r="CE25" s="129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1"/>
      <c r="CR25" s="129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15" customHeight="1">
      <c r="A26" s="31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4"/>
      <c r="AT26" s="115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7"/>
      <c r="BF26" s="115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7"/>
      <c r="BR26" s="115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7"/>
      <c r="CE26" s="115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7"/>
      <c r="CR26" s="115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7"/>
    </row>
    <row r="27" spans="1:108" ht="29.25" customHeight="1">
      <c r="A27" s="31"/>
      <c r="B27" s="113" t="s">
        <v>110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4"/>
      <c r="AT27" s="115" t="s">
        <v>38</v>
      </c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7"/>
      <c r="BF27" s="115" t="s">
        <v>38</v>
      </c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7"/>
      <c r="BR27" s="115" t="s">
        <v>38</v>
      </c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7"/>
      <c r="CE27" s="115" t="s">
        <v>38</v>
      </c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7"/>
      <c r="CR27" s="115">
        <f>AVERAGE(CR29:DD32)</f>
        <v>2</v>
      </c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7"/>
    </row>
    <row r="28" spans="1:108" ht="15" customHeight="1">
      <c r="A28" s="31"/>
      <c r="B28" s="113" t="s">
        <v>51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4"/>
      <c r="AT28" s="115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7"/>
      <c r="BF28" s="115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7"/>
      <c r="BR28" s="115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7"/>
      <c r="CE28" s="115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7"/>
      <c r="CR28" s="115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7"/>
    </row>
    <row r="29" spans="1:108" s="33" customFormat="1" ht="15">
      <c r="A29" s="32"/>
      <c r="B29" s="118" t="s">
        <v>111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9"/>
      <c r="AT29" s="120">
        <f>BF29</f>
        <v>13.79</v>
      </c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2"/>
      <c r="BF29" s="120">
        <f>'Форма 6.4'!BU49</f>
        <v>13.79</v>
      </c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2"/>
      <c r="BR29" s="126">
        <f>(AT29/BF29)*100</f>
        <v>100</v>
      </c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8"/>
      <c r="CE29" s="126" t="s">
        <v>61</v>
      </c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8"/>
      <c r="CR29" s="126">
        <v>2</v>
      </c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8"/>
    </row>
    <row r="30" spans="1:108" ht="29.25" customHeight="1">
      <c r="A30" s="34"/>
      <c r="B30" s="132" t="s">
        <v>112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3"/>
      <c r="AT30" s="123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5"/>
      <c r="BF30" s="123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5"/>
      <c r="BR30" s="129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1"/>
      <c r="CE30" s="129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1"/>
      <c r="CR30" s="129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1"/>
    </row>
    <row r="31" spans="1:108" s="33" customFormat="1" ht="15">
      <c r="A31" s="32"/>
      <c r="B31" s="164" t="s">
        <v>113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5"/>
      <c r="AT31" s="126" t="s">
        <v>38</v>
      </c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8"/>
      <c r="BF31" s="126" t="s">
        <v>38</v>
      </c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8"/>
      <c r="BR31" s="126">
        <v>100</v>
      </c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8"/>
      <c r="CE31" s="126" t="s">
        <v>41</v>
      </c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8"/>
      <c r="CR31" s="126">
        <v>2</v>
      </c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</row>
    <row r="32" spans="1:108" ht="57" customHeight="1">
      <c r="A32" s="34"/>
      <c r="B32" s="132" t="s">
        <v>114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3"/>
      <c r="AT32" s="129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1"/>
      <c r="BF32" s="129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1"/>
      <c r="BR32" s="129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1"/>
      <c r="CE32" s="129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1"/>
      <c r="CR32" s="129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</row>
    <row r="33" spans="1:108" ht="29.25" customHeight="1">
      <c r="A33" s="31"/>
      <c r="B33" s="113" t="s">
        <v>115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4"/>
      <c r="AT33" s="152">
        <f>BF33</f>
        <v>0</v>
      </c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4"/>
      <c r="BF33" s="152">
        <f>'Форма 6.4'!BU50</f>
        <v>0</v>
      </c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4"/>
      <c r="BR33" s="115">
        <v>100</v>
      </c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7"/>
      <c r="CE33" s="115" t="s">
        <v>38</v>
      </c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7"/>
      <c r="CR33" s="115" t="s">
        <v>38</v>
      </c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7"/>
    </row>
    <row r="34" spans="1:108" ht="29.25" customHeight="1">
      <c r="A34" s="31"/>
      <c r="B34" s="113" t="s">
        <v>116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4"/>
      <c r="AT34" s="152">
        <f>BF34</f>
        <v>0</v>
      </c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4"/>
      <c r="BF34" s="152">
        <f>'Форма 6.4'!BU51</f>
        <v>0</v>
      </c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4"/>
      <c r="BR34" s="115">
        <v>100</v>
      </c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7"/>
      <c r="CE34" s="115" t="s">
        <v>38</v>
      </c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7"/>
      <c r="CR34" s="115" t="s">
        <v>38</v>
      </c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7"/>
    </row>
    <row r="35" spans="1:108" ht="29.25" customHeight="1">
      <c r="A35" s="31"/>
      <c r="B35" s="113" t="s">
        <v>117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4"/>
      <c r="AT35" s="152" t="s">
        <v>38</v>
      </c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4"/>
      <c r="BF35" s="152" t="str">
        <f>AT35</f>
        <v>-</v>
      </c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4"/>
      <c r="BR35" s="115" t="s">
        <v>38</v>
      </c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7"/>
      <c r="CE35" s="115" t="s">
        <v>38</v>
      </c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7"/>
      <c r="CR35" s="115" t="s">
        <v>38</v>
      </c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7"/>
    </row>
    <row r="36" spans="1:108" ht="14.25" customHeight="1">
      <c r="A36" s="31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4"/>
      <c r="AT36" s="115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7"/>
      <c r="BF36" s="115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7"/>
      <c r="BR36" s="115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7"/>
      <c r="CE36" s="115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7"/>
      <c r="CR36" s="115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7"/>
    </row>
    <row r="37" spans="1:108" ht="43.5" customHeight="1">
      <c r="A37" s="31"/>
      <c r="B37" s="113" t="s">
        <v>118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4"/>
      <c r="AT37" s="115" t="s">
        <v>38</v>
      </c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7"/>
      <c r="BF37" s="115" t="s">
        <v>38</v>
      </c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7"/>
      <c r="BR37" s="115" t="s">
        <v>38</v>
      </c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7"/>
      <c r="CE37" s="115" t="s">
        <v>61</v>
      </c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7"/>
      <c r="CR37" s="115">
        <f>AVERAGE(CR38)</f>
        <v>2</v>
      </c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7"/>
    </row>
    <row r="38" spans="1:108" ht="72.75" customHeight="1">
      <c r="A38" s="31"/>
      <c r="B38" s="113" t="s">
        <v>119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4"/>
      <c r="AT38" s="152">
        <f>BF38</f>
        <v>0</v>
      </c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4"/>
      <c r="BF38" s="152">
        <f>'Форма 6.4'!BU53</f>
        <v>0</v>
      </c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4"/>
      <c r="BR38" s="115">
        <v>100</v>
      </c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7"/>
      <c r="CE38" s="115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7"/>
      <c r="CR38" s="115">
        <v>2</v>
      </c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7"/>
    </row>
    <row r="39" spans="1:108" ht="15">
      <c r="A39" s="31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4"/>
      <c r="AT39" s="115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7"/>
      <c r="BF39" s="115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7"/>
      <c r="BR39" s="115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7"/>
      <c r="CE39" s="115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7"/>
      <c r="CR39" s="115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7"/>
    </row>
    <row r="40" spans="1:108" ht="86.25" customHeight="1">
      <c r="A40" s="31"/>
      <c r="B40" s="113" t="s">
        <v>120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4"/>
      <c r="AT40" s="115" t="s">
        <v>38</v>
      </c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7"/>
      <c r="BF40" s="115" t="s">
        <v>38</v>
      </c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7"/>
      <c r="BR40" s="115" t="s">
        <v>38</v>
      </c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7"/>
      <c r="CE40" s="115" t="s">
        <v>38</v>
      </c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7"/>
      <c r="CR40" s="115">
        <f>AVERAGE(CR42:DD45)</f>
        <v>2</v>
      </c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7"/>
    </row>
    <row r="41" spans="1:108" ht="15" customHeight="1">
      <c r="A41" s="31"/>
      <c r="B41" s="113" t="s">
        <v>51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4"/>
      <c r="AT41" s="115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7"/>
      <c r="BF41" s="115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7"/>
      <c r="BR41" s="115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7"/>
      <c r="CE41" s="115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7"/>
      <c r="CR41" s="115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7"/>
    </row>
    <row r="42" spans="1:108" s="33" customFormat="1" ht="15">
      <c r="A42" s="32"/>
      <c r="B42" s="118" t="s">
        <v>121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9"/>
      <c r="AT42" s="126">
        <f>BF42</f>
        <v>0</v>
      </c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8"/>
      <c r="BF42" s="126">
        <f>'Форма 6.4'!BU54</f>
        <v>0</v>
      </c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8"/>
      <c r="BR42" s="126">
        <v>100</v>
      </c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8"/>
      <c r="CE42" s="126" t="s">
        <v>61</v>
      </c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8"/>
      <c r="CR42" s="126">
        <v>2</v>
      </c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1:108" ht="63" customHeight="1">
      <c r="A43" s="34"/>
      <c r="B43" s="132" t="s">
        <v>122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3"/>
      <c r="AT43" s="129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1"/>
      <c r="BF43" s="129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1"/>
      <c r="BR43" s="129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1"/>
      <c r="CE43" s="129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1"/>
      <c r="CR43" s="129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s="33" customFormat="1" ht="15">
      <c r="A44" s="32"/>
      <c r="B44" s="164" t="s">
        <v>123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5"/>
      <c r="AT44" s="145">
        <f>BF44</f>
        <v>0</v>
      </c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7"/>
      <c r="BF44" s="145">
        <f>'Форма 6.4'!BU55</f>
        <v>0</v>
      </c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7"/>
      <c r="BR44" s="126">
        <v>100</v>
      </c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8"/>
      <c r="CE44" s="126" t="s">
        <v>41</v>
      </c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8"/>
      <c r="CR44" s="126">
        <v>2</v>
      </c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8"/>
    </row>
    <row r="45" spans="1:108" ht="129.75" customHeight="1">
      <c r="A45" s="34"/>
      <c r="B45" s="132" t="s">
        <v>124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3"/>
      <c r="AT45" s="148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50"/>
      <c r="BF45" s="148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50"/>
      <c r="BR45" s="129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1"/>
      <c r="CE45" s="129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1"/>
      <c r="CR45" s="129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ht="14.25" customHeight="1">
      <c r="A46" s="31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4"/>
      <c r="AT46" s="115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7"/>
      <c r="BF46" s="115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7"/>
      <c r="BR46" s="115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7"/>
      <c r="CE46" s="115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7"/>
      <c r="CR46" s="115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7"/>
    </row>
    <row r="47" spans="1:108" ht="29.25" customHeight="1">
      <c r="A47" s="31"/>
      <c r="B47" s="113" t="s">
        <v>125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4"/>
      <c r="AT47" s="115" t="s">
        <v>38</v>
      </c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7"/>
      <c r="BF47" s="115" t="s">
        <v>38</v>
      </c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7"/>
      <c r="BR47" s="115" t="s">
        <v>38</v>
      </c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7"/>
      <c r="CE47" s="115" t="s">
        <v>38</v>
      </c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7"/>
      <c r="CR47" s="115">
        <f>AVERAGE(CR10,CR12,CR27,CR37,CR40)</f>
        <v>2</v>
      </c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7"/>
    </row>
    <row r="49" spans="6:103" ht="15">
      <c r="F49" s="130" t="str">
        <f>'Форма 1.1'!L30</f>
        <v>Директор</v>
      </c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U49" s="130" t="str">
        <f>'Форма 1.1'!BX30</f>
        <v>А.В. Меньшаков</v>
      </c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</row>
    <row r="50" spans="6:103" ht="15">
      <c r="F50" s="151" t="s">
        <v>16</v>
      </c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35"/>
      <c r="AU50" s="151" t="s">
        <v>17</v>
      </c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35"/>
      <c r="CE50" s="151" t="s">
        <v>18</v>
      </c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</row>
    <row r="52" spans="1:22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108" s="25" customFormat="1" ht="25.5" customHeight="1">
      <c r="A53" s="166" t="s">
        <v>126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</row>
    <row r="54" s="25" customFormat="1" ht="3" customHeight="1"/>
  </sheetData>
  <sheetProtection/>
  <mergeCells count="201">
    <mergeCell ref="A53:DD53"/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4:AS44"/>
    <mergeCell ref="AT44:BE45"/>
    <mergeCell ref="BF44:BQ45"/>
    <mergeCell ref="BR44:CD45"/>
    <mergeCell ref="CE44:CQ45"/>
    <mergeCell ref="CR44:DD45"/>
    <mergeCell ref="B45:AS45"/>
    <mergeCell ref="B42:AS42"/>
    <mergeCell ref="AT42:BE43"/>
    <mergeCell ref="BF42:BQ43"/>
    <mergeCell ref="BR42:CD43"/>
    <mergeCell ref="CE42:CQ43"/>
    <mergeCell ref="CR42:DD43"/>
    <mergeCell ref="B43:AS43"/>
    <mergeCell ref="B41:AS41"/>
    <mergeCell ref="AT41:BE41"/>
    <mergeCell ref="BF41:BQ41"/>
    <mergeCell ref="BR41:CD41"/>
    <mergeCell ref="CE41:CQ41"/>
    <mergeCell ref="CR41:DD41"/>
    <mergeCell ref="B40:AS40"/>
    <mergeCell ref="AT40:BE40"/>
    <mergeCell ref="BF40:BQ40"/>
    <mergeCell ref="BR40:CD40"/>
    <mergeCell ref="CE40:CQ40"/>
    <mergeCell ref="CR40:DD40"/>
    <mergeCell ref="B39:AS39"/>
    <mergeCell ref="AT39:BE39"/>
    <mergeCell ref="BF39:BQ39"/>
    <mergeCell ref="BR39:CD39"/>
    <mergeCell ref="CE39:CQ39"/>
    <mergeCell ref="CR39:DD39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1:AS31"/>
    <mergeCell ref="AT31:BE32"/>
    <mergeCell ref="BF31:BQ32"/>
    <mergeCell ref="BR31:CD32"/>
    <mergeCell ref="CE31:CQ32"/>
    <mergeCell ref="CR31:DD32"/>
    <mergeCell ref="B32:AS32"/>
    <mergeCell ref="B29:AS29"/>
    <mergeCell ref="AT29:BE30"/>
    <mergeCell ref="BF29:BQ30"/>
    <mergeCell ref="BR29:CD30"/>
    <mergeCell ref="CE29:CQ30"/>
    <mergeCell ref="CR29:DD30"/>
    <mergeCell ref="B30:AS30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6:AS26"/>
    <mergeCell ref="AT26:BE26"/>
    <mergeCell ref="BF26:BQ26"/>
    <mergeCell ref="BR26:CD26"/>
    <mergeCell ref="CE26:CQ26"/>
    <mergeCell ref="CR26:DD26"/>
    <mergeCell ref="B24:AS24"/>
    <mergeCell ref="AT24:BE25"/>
    <mergeCell ref="BF24:BQ25"/>
    <mergeCell ref="BR24:CD25"/>
    <mergeCell ref="CE24:CQ25"/>
    <mergeCell ref="CR24:DD25"/>
    <mergeCell ref="B25:AS25"/>
    <mergeCell ref="B22:AS22"/>
    <mergeCell ref="AT22:BE23"/>
    <mergeCell ref="BF22:BQ23"/>
    <mergeCell ref="BR22:CD23"/>
    <mergeCell ref="CE22:CQ23"/>
    <mergeCell ref="CR22:DD23"/>
    <mergeCell ref="B23:AS23"/>
    <mergeCell ref="B20:AS20"/>
    <mergeCell ref="AT20:BE21"/>
    <mergeCell ref="BF20:BQ21"/>
    <mergeCell ref="BR20:CD21"/>
    <mergeCell ref="CE20:CQ21"/>
    <mergeCell ref="CR20:DD21"/>
    <mergeCell ref="B21:AS21"/>
    <mergeCell ref="B18:AS18"/>
    <mergeCell ref="AT18:BE19"/>
    <mergeCell ref="BF18:BQ19"/>
    <mergeCell ref="BR18:CD19"/>
    <mergeCell ref="CE18:CQ19"/>
    <mergeCell ref="CR18:DD19"/>
    <mergeCell ref="B19:AS19"/>
    <mergeCell ref="B16:AS16"/>
    <mergeCell ref="AT16:BE17"/>
    <mergeCell ref="BF16:BQ17"/>
    <mergeCell ref="BR16:CD17"/>
    <mergeCell ref="CE16:CQ17"/>
    <mergeCell ref="CR16:DD17"/>
    <mergeCell ref="B17:AS17"/>
    <mergeCell ref="B14:AS14"/>
    <mergeCell ref="AT14:BE15"/>
    <mergeCell ref="BF14:BQ15"/>
    <mergeCell ref="BR14:CD15"/>
    <mergeCell ref="CE14:CQ15"/>
    <mergeCell ref="CR14:DD15"/>
    <mergeCell ref="B15:AS15"/>
    <mergeCell ref="B13:AS13"/>
    <mergeCell ref="AT13:BE13"/>
    <mergeCell ref="BF13:BQ13"/>
    <mergeCell ref="BR13:CD13"/>
    <mergeCell ref="CE13:CQ13"/>
    <mergeCell ref="CR13:DD13"/>
    <mergeCell ref="B12:AS12"/>
    <mergeCell ref="AT12:BE12"/>
    <mergeCell ref="BF12:BQ12"/>
    <mergeCell ref="BR12:CD12"/>
    <mergeCell ref="CE12:CQ12"/>
    <mergeCell ref="CR12:DD12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07" man="1"/>
    <brk id="43" max="10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D62"/>
  <sheetViews>
    <sheetView view="pageBreakPreview" zoomScaleSheetLayoutView="100" zoomScalePageLayoutView="0" workbookViewId="0" topLeftCell="A1">
      <selection activeCell="EK8" sqref="EK8"/>
    </sheetView>
  </sheetViews>
  <sheetFormatPr defaultColWidth="0.875" defaultRowHeight="12.75" outlineLevelCol="1"/>
  <cols>
    <col min="1" max="47" width="0.875" style="9" customWidth="1"/>
    <col min="48" max="48" width="9.75390625" style="9" customWidth="1"/>
    <col min="49" max="72" width="0.875" style="9" hidden="1" customWidth="1"/>
    <col min="73" max="84" width="0.875" style="9" customWidth="1"/>
    <col min="85" max="85" width="1.875" style="9" hidden="1" customWidth="1"/>
    <col min="86" max="95" width="0.875" style="9" hidden="1" customWidth="1"/>
    <col min="96" max="107" width="0.875" style="9" hidden="1" customWidth="1" outlineLevel="1"/>
    <col min="108" max="108" width="1.875" style="9" hidden="1" customWidth="1" outlineLevel="1"/>
    <col min="109" max="109" width="0.875" style="9" customWidth="1" collapsed="1"/>
    <col min="110" max="16384" width="0.875" style="9" customWidth="1"/>
  </cols>
  <sheetData>
    <row r="1" ht="15">
      <c r="DD1" s="24" t="s">
        <v>11</v>
      </c>
    </row>
    <row r="2" ht="12" customHeight="1"/>
    <row r="3" spans="1:108" ht="29.25" customHeight="1">
      <c r="A3" s="100" t="s">
        <v>196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</row>
    <row r="4" spans="1:108" ht="52.5" customHeight="1">
      <c r="A4" s="178" t="s">
        <v>197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</row>
    <row r="5" spans="1:108" ht="28.5" customHeight="1">
      <c r="A5" s="100" t="s">
        <v>198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</row>
    <row r="6" spans="11:99" s="27" customFormat="1" ht="16.5" customHeight="1">
      <c r="K6" s="97" t="str">
        <f>'Форма 1.2'!AA4</f>
        <v>ООО "Эффект ТК"</v>
      </c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37"/>
    </row>
    <row r="7" spans="11:99" s="28" customFormat="1" ht="13.5" customHeight="1">
      <c r="K7" s="98" t="s">
        <v>29</v>
      </c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38"/>
    </row>
    <row r="8" ht="3.75" customHeight="1"/>
    <row r="9" spans="1:108" s="39" customFormat="1" ht="18" customHeight="1">
      <c r="A9" s="173" t="s">
        <v>127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5"/>
      <c r="AW9" s="173" t="s">
        <v>26</v>
      </c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5"/>
    </row>
    <row r="10" spans="1:108" s="39" customFormat="1" ht="20.25" customHeight="1">
      <c r="A10" s="40"/>
      <c r="B10" s="182" t="s">
        <v>128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3"/>
      <c r="AW10" s="41"/>
      <c r="AX10" s="42"/>
      <c r="AY10" s="177" t="s">
        <v>182</v>
      </c>
      <c r="AZ10" s="177"/>
      <c r="BA10" s="177"/>
      <c r="BB10" s="177"/>
      <c r="BC10" s="177"/>
      <c r="BD10" s="177"/>
      <c r="BE10" s="177"/>
      <c r="BF10" s="177"/>
      <c r="BG10" s="42"/>
      <c r="BH10" s="43"/>
      <c r="BI10" s="41"/>
      <c r="BJ10" s="42"/>
      <c r="BK10" s="177" t="s">
        <v>179</v>
      </c>
      <c r="BL10" s="177"/>
      <c r="BM10" s="177"/>
      <c r="BN10" s="177"/>
      <c r="BO10" s="177"/>
      <c r="BP10" s="177"/>
      <c r="BQ10" s="177"/>
      <c r="BR10" s="177"/>
      <c r="BS10" s="42"/>
      <c r="BT10" s="43"/>
      <c r="BU10" s="41"/>
      <c r="BV10" s="42"/>
      <c r="BW10" s="177" t="s">
        <v>180</v>
      </c>
      <c r="BX10" s="177"/>
      <c r="BY10" s="177"/>
      <c r="BZ10" s="177"/>
      <c r="CA10" s="177"/>
      <c r="CB10" s="177"/>
      <c r="CC10" s="177"/>
      <c r="CD10" s="177"/>
      <c r="CE10" s="42"/>
      <c r="CF10" s="43"/>
      <c r="CG10" s="41"/>
      <c r="CH10" s="42"/>
      <c r="CI10" s="177" t="s">
        <v>181</v>
      </c>
      <c r="CJ10" s="177"/>
      <c r="CK10" s="177"/>
      <c r="CL10" s="177"/>
      <c r="CM10" s="177"/>
      <c r="CN10" s="177"/>
      <c r="CO10" s="177"/>
      <c r="CP10" s="177"/>
      <c r="CQ10" s="42"/>
      <c r="CR10" s="43"/>
      <c r="CS10" s="41"/>
      <c r="CT10" s="42"/>
      <c r="CU10" s="177"/>
      <c r="CV10" s="177"/>
      <c r="CW10" s="177"/>
      <c r="CX10" s="177"/>
      <c r="CY10" s="177"/>
      <c r="CZ10" s="177"/>
      <c r="DA10" s="177"/>
      <c r="DB10" s="177"/>
      <c r="DC10" s="42"/>
      <c r="DD10" s="43"/>
    </row>
    <row r="11" spans="1:108" s="39" customFormat="1" ht="20.25" customHeight="1">
      <c r="A11" s="4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5"/>
      <c r="AW11" s="44"/>
      <c r="AX11" s="45"/>
      <c r="AY11" s="176" t="s">
        <v>27</v>
      </c>
      <c r="AZ11" s="176"/>
      <c r="BA11" s="176"/>
      <c r="BB11" s="176"/>
      <c r="BC11" s="176"/>
      <c r="BD11" s="176"/>
      <c r="BE11" s="176"/>
      <c r="BF11" s="176"/>
      <c r="BG11" s="45"/>
      <c r="BH11" s="46"/>
      <c r="BI11" s="44"/>
      <c r="BJ11" s="45"/>
      <c r="BK11" s="176" t="s">
        <v>27</v>
      </c>
      <c r="BL11" s="176"/>
      <c r="BM11" s="176"/>
      <c r="BN11" s="176"/>
      <c r="BO11" s="176"/>
      <c r="BP11" s="176"/>
      <c r="BQ11" s="176"/>
      <c r="BR11" s="176"/>
      <c r="BS11" s="45"/>
      <c r="BT11" s="46"/>
      <c r="BU11" s="44"/>
      <c r="BV11" s="45"/>
      <c r="BW11" s="176" t="s">
        <v>27</v>
      </c>
      <c r="BX11" s="176"/>
      <c r="BY11" s="176"/>
      <c r="BZ11" s="176"/>
      <c r="CA11" s="176"/>
      <c r="CB11" s="176"/>
      <c r="CC11" s="176"/>
      <c r="CD11" s="176"/>
      <c r="CE11" s="45"/>
      <c r="CF11" s="46"/>
      <c r="CG11" s="44"/>
      <c r="CH11" s="45"/>
      <c r="CI11" s="176" t="s">
        <v>27</v>
      </c>
      <c r="CJ11" s="176"/>
      <c r="CK11" s="176"/>
      <c r="CL11" s="176"/>
      <c r="CM11" s="176"/>
      <c r="CN11" s="176"/>
      <c r="CO11" s="176"/>
      <c r="CP11" s="176"/>
      <c r="CQ11" s="45"/>
      <c r="CR11" s="46"/>
      <c r="CS11" s="44"/>
      <c r="CT11" s="45"/>
      <c r="CU11" s="176" t="s">
        <v>27</v>
      </c>
      <c r="CV11" s="176"/>
      <c r="CW11" s="176"/>
      <c r="CX11" s="176"/>
      <c r="CY11" s="176"/>
      <c r="CZ11" s="176"/>
      <c r="DA11" s="176"/>
      <c r="DB11" s="176"/>
      <c r="DC11" s="45"/>
      <c r="DD11" s="46"/>
    </row>
    <row r="12" spans="1:108" s="48" customFormat="1" ht="19.5" customHeight="1">
      <c r="A12" s="47"/>
      <c r="B12" s="168" t="s">
        <v>129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9"/>
      <c r="AW12" s="170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2"/>
      <c r="BI12" s="170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2"/>
      <c r="BU12" s="170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2"/>
      <c r="CG12" s="170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2"/>
      <c r="CS12" s="170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2"/>
    </row>
    <row r="13" spans="1:108" s="48" customFormat="1" ht="19.5" customHeight="1">
      <c r="A13" s="47"/>
      <c r="B13" s="168" t="s">
        <v>130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9"/>
      <c r="AW13" s="186">
        <v>100</v>
      </c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8"/>
      <c r="BI13" s="186">
        <f>AW13</f>
        <v>100</v>
      </c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8"/>
      <c r="BU13" s="186">
        <f>BI13*(1+0.015)</f>
        <v>101.49999999999999</v>
      </c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8"/>
      <c r="CG13" s="186">
        <f>BU13*(1+0.015)</f>
        <v>103.02249999999998</v>
      </c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62"/>
      <c r="CS13" s="170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2"/>
    </row>
    <row r="14" spans="1:108" s="48" customFormat="1" ht="19.5" customHeight="1">
      <c r="A14" s="49"/>
      <c r="B14" s="189" t="s">
        <v>131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90"/>
      <c r="AW14" s="179">
        <f>'[1]Форма 6.1 12'!BF28</f>
        <v>0</v>
      </c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1"/>
      <c r="BI14" s="170">
        <f aca="true" t="shared" si="0" ref="BI14:BI55">AW14</f>
        <v>0</v>
      </c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2"/>
      <c r="BU14" s="170">
        <f>BI14*(1+0.015)</f>
        <v>0</v>
      </c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2"/>
      <c r="CG14" s="170">
        <f aca="true" t="shared" si="1" ref="CG14:CG20">BU14*(1+0.015)</f>
        <v>0</v>
      </c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62"/>
      <c r="CS14" s="179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1"/>
    </row>
    <row r="15" spans="1:108" s="48" customFormat="1" ht="19.5" customHeight="1">
      <c r="A15" s="49"/>
      <c r="B15" s="189" t="s">
        <v>132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90"/>
      <c r="AW15" s="179">
        <f>'[1]Форма 6.1 12'!BF29</f>
        <v>0</v>
      </c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1"/>
      <c r="BI15" s="170">
        <f t="shared" si="0"/>
        <v>0</v>
      </c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2"/>
      <c r="BU15" s="170">
        <f>BI15*(1+0.015)</f>
        <v>0</v>
      </c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2"/>
      <c r="CG15" s="170">
        <f t="shared" si="1"/>
        <v>0</v>
      </c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62"/>
      <c r="CS15" s="179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1"/>
    </row>
    <row r="16" spans="1:108" s="48" customFormat="1" ht="19.5" customHeight="1">
      <c r="A16" s="47"/>
      <c r="B16" s="168" t="s">
        <v>133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9"/>
      <c r="AW16" s="179">
        <v>2</v>
      </c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1"/>
      <c r="BI16" s="170">
        <f t="shared" si="0"/>
        <v>2</v>
      </c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2"/>
      <c r="BU16" s="191">
        <f>BI16*(1+0.015)</f>
        <v>2.03</v>
      </c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3"/>
      <c r="CG16" s="191">
        <f t="shared" si="1"/>
        <v>2.0604499999999994</v>
      </c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62"/>
      <c r="CS16" s="170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2"/>
    </row>
    <row r="17" spans="1:108" s="48" customFormat="1" ht="19.5" customHeight="1">
      <c r="A17" s="47"/>
      <c r="B17" s="168" t="s">
        <v>134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9"/>
      <c r="AW17" s="179">
        <v>2</v>
      </c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1"/>
      <c r="BI17" s="170">
        <f t="shared" si="0"/>
        <v>2</v>
      </c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2"/>
      <c r="BU17" s="191">
        <f>BI17*(1+0.015)</f>
        <v>2.03</v>
      </c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3"/>
      <c r="CG17" s="191">
        <f t="shared" si="1"/>
        <v>2.0604499999999994</v>
      </c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62"/>
      <c r="CS17" s="170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2"/>
    </row>
    <row r="18" spans="1:108" s="48" customFormat="1" ht="19.5" customHeight="1">
      <c r="A18" s="47"/>
      <c r="B18" s="168" t="s">
        <v>135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9"/>
      <c r="AW18" s="170">
        <f>'[1]Форма 6.1 12'!BF35</f>
        <v>1</v>
      </c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2"/>
      <c r="BI18" s="170">
        <f t="shared" si="0"/>
        <v>1</v>
      </c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2"/>
      <c r="BU18" s="170">
        <f>BI18</f>
        <v>1</v>
      </c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2"/>
      <c r="CG18" s="170">
        <f>BU18</f>
        <v>1</v>
      </c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62"/>
      <c r="CS18" s="170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2"/>
    </row>
    <row r="19" spans="1:108" s="48" customFormat="1" ht="19.5" customHeight="1">
      <c r="A19" s="49"/>
      <c r="B19" s="189" t="s">
        <v>136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90"/>
      <c r="AW19" s="170">
        <f>'[1]Форма 6.1 12'!BF37</f>
        <v>0</v>
      </c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2"/>
      <c r="BI19" s="170">
        <f t="shared" si="0"/>
        <v>0</v>
      </c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2"/>
      <c r="BU19" s="170">
        <f>BI19*(1+0.015)</f>
        <v>0</v>
      </c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2"/>
      <c r="CG19" s="170">
        <f t="shared" si="1"/>
        <v>0</v>
      </c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62"/>
      <c r="CS19" s="179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1"/>
    </row>
    <row r="20" spans="1:108" s="48" customFormat="1" ht="19.5" customHeight="1" hidden="1">
      <c r="A20" s="49"/>
      <c r="B20" s="189" t="s">
        <v>137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90"/>
      <c r="AW20" s="170">
        <f>'[1]Форма 6.1 12'!BF39</f>
        <v>0</v>
      </c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2"/>
      <c r="BI20" s="170">
        <f t="shared" si="0"/>
        <v>0</v>
      </c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2"/>
      <c r="BU20" s="170">
        <f>BI20*(1+0.015)</f>
        <v>0</v>
      </c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2"/>
      <c r="CG20" s="170">
        <f t="shared" si="1"/>
        <v>0</v>
      </c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62"/>
      <c r="CS20" s="179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1"/>
    </row>
    <row r="21" spans="1:108" s="48" customFormat="1" ht="19.5" customHeight="1">
      <c r="A21" s="47"/>
      <c r="B21" s="168" t="s">
        <v>138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9"/>
      <c r="AW21" s="170">
        <f>'[1]Форма 6.1 12'!BF42</f>
        <v>1</v>
      </c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2"/>
      <c r="BI21" s="170">
        <f t="shared" si="0"/>
        <v>1</v>
      </c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2"/>
      <c r="BU21" s="170">
        <f>BI21</f>
        <v>1</v>
      </c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2"/>
      <c r="CG21" s="170">
        <f>BU21</f>
        <v>1</v>
      </c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62"/>
      <c r="CS21" s="170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2"/>
    </row>
    <row r="22" spans="1:108" s="48" customFormat="1" ht="19.5" customHeight="1">
      <c r="A22" s="47"/>
      <c r="B22" s="168" t="s">
        <v>139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9"/>
      <c r="AW22" s="170">
        <f>'[1]Форма 6.1 12'!BF44</f>
        <v>1</v>
      </c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2"/>
      <c r="BI22" s="170">
        <f t="shared" si="0"/>
        <v>1</v>
      </c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2"/>
      <c r="BU22" s="170">
        <f>BI22</f>
        <v>1</v>
      </c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2"/>
      <c r="CG22" s="170">
        <f>BU22</f>
        <v>1</v>
      </c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62"/>
      <c r="CS22" s="170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2"/>
    </row>
    <row r="23" spans="1:108" s="48" customFormat="1" ht="19.5" customHeight="1">
      <c r="A23" s="49"/>
      <c r="B23" s="189" t="s">
        <v>140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90"/>
      <c r="AW23" s="194">
        <f>'[1]Форма 6.1 12'!BF47</f>
        <v>0</v>
      </c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1"/>
      <c r="BI23" s="194">
        <f t="shared" si="0"/>
        <v>0</v>
      </c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1"/>
      <c r="BU23" s="194">
        <f>BI23*(1-0.015)</f>
        <v>0</v>
      </c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1"/>
      <c r="CG23" s="194">
        <f>BU23*(1-0.015)</f>
        <v>0</v>
      </c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62"/>
      <c r="CS23" s="179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1"/>
    </row>
    <row r="24" spans="1:108" s="48" customFormat="1" ht="19.5" customHeight="1">
      <c r="A24" s="47"/>
      <c r="B24" s="168" t="s">
        <v>141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9"/>
      <c r="AW24" s="186">
        <v>96.16</v>
      </c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8"/>
      <c r="BI24" s="186">
        <f t="shared" si="0"/>
        <v>96.16</v>
      </c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8"/>
      <c r="BU24" s="186">
        <f>BI24*(1-0.015)</f>
        <v>94.71759999999999</v>
      </c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8"/>
      <c r="CG24" s="186">
        <f>BU24*(1-0.015)</f>
        <v>93.29683599999998</v>
      </c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62"/>
      <c r="CS24" s="170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2"/>
    </row>
    <row r="25" spans="1:108" s="48" customFormat="1" ht="19.5" customHeight="1">
      <c r="A25" s="47"/>
      <c r="B25" s="168" t="s">
        <v>142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9"/>
      <c r="AW25" s="186">
        <f>'[1]Форма 6.1 12'!BF53</f>
        <v>0</v>
      </c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8"/>
      <c r="BI25" s="186">
        <f t="shared" si="0"/>
        <v>0</v>
      </c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8"/>
      <c r="BU25" s="186">
        <f>BI25*(1-0.015)</f>
        <v>0</v>
      </c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8"/>
      <c r="CG25" s="186">
        <f>BU25*(1-0.015)</f>
        <v>0</v>
      </c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62"/>
      <c r="CS25" s="170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2"/>
    </row>
    <row r="26" spans="1:108" s="48" customFormat="1" ht="19.5" customHeight="1">
      <c r="A26" s="47"/>
      <c r="B26" s="168" t="s">
        <v>143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9"/>
      <c r="AW26" s="170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2"/>
      <c r="BI26" s="170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2"/>
      <c r="BU26" s="170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2"/>
      <c r="CG26" s="170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2"/>
      <c r="CS26" s="170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2"/>
    </row>
    <row r="27" spans="1:108" s="48" customFormat="1" ht="19.5" customHeight="1">
      <c r="A27" s="47"/>
      <c r="B27" s="168" t="s">
        <v>130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9"/>
      <c r="AW27" s="191">
        <v>75</v>
      </c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3"/>
      <c r="BI27" s="191">
        <f>AW27</f>
        <v>75</v>
      </c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3"/>
      <c r="BU27" s="191">
        <f>BI27*(1-0.015)</f>
        <v>73.875</v>
      </c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3"/>
      <c r="CG27" s="191">
        <f>BU27*(1-0.015)</f>
        <v>72.766875</v>
      </c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62"/>
      <c r="CS27" s="170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2"/>
    </row>
    <row r="28" spans="1:108" s="48" customFormat="1" ht="19.5" customHeight="1">
      <c r="A28" s="47"/>
      <c r="B28" s="168" t="s">
        <v>144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9"/>
      <c r="AW28" s="191">
        <f>'[1]Форма 2.2 10, 12г.'!BF14</f>
        <v>180</v>
      </c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3"/>
      <c r="BI28" s="191">
        <f t="shared" si="0"/>
        <v>180</v>
      </c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3"/>
      <c r="BU28" s="191">
        <f aca="true" t="shared" si="2" ref="BU28:BU38">BI28*(1-0.015)</f>
        <v>177.3</v>
      </c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3"/>
      <c r="CG28" s="191">
        <f aca="true" t="shared" si="3" ref="CG28:CG37">BU28*(1-0.015)</f>
        <v>174.6405</v>
      </c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62"/>
      <c r="CS28" s="170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2"/>
    </row>
    <row r="29" spans="1:108" s="48" customFormat="1" ht="19.5" customHeight="1">
      <c r="A29" s="47"/>
      <c r="B29" s="168" t="s">
        <v>135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9"/>
      <c r="AW29" s="170">
        <f>'[1]Форма 2.2 10, 12г.'!BF19</f>
        <v>0</v>
      </c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2"/>
      <c r="BI29" s="170">
        <f t="shared" si="0"/>
        <v>0</v>
      </c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2"/>
      <c r="BU29" s="170">
        <f t="shared" si="2"/>
        <v>0</v>
      </c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2"/>
      <c r="CG29" s="170">
        <f t="shared" si="3"/>
        <v>0</v>
      </c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62"/>
      <c r="CS29" s="170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2"/>
    </row>
    <row r="30" spans="1:108" s="48" customFormat="1" ht="19.5" customHeight="1">
      <c r="A30" s="47"/>
      <c r="B30" s="168" t="s">
        <v>145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9"/>
      <c r="AW30" s="170">
        <f>'[1]Форма 2.2 10, 12г.'!BF23</f>
        <v>30</v>
      </c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2"/>
      <c r="BI30" s="170">
        <f t="shared" si="0"/>
        <v>30</v>
      </c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2"/>
      <c r="BU30" s="191">
        <f t="shared" si="2"/>
        <v>29.55</v>
      </c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3"/>
      <c r="CG30" s="191">
        <f t="shared" si="3"/>
        <v>29.10675</v>
      </c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62"/>
      <c r="CS30" s="170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2"/>
    </row>
    <row r="31" spans="1:108" s="48" customFormat="1" ht="19.5" customHeight="1">
      <c r="A31" s="47"/>
      <c r="B31" s="168" t="s">
        <v>146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9"/>
      <c r="AW31" s="170">
        <f>'[1]Форма 2.2 10, 12г.'!BF24</f>
        <v>30</v>
      </c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2"/>
      <c r="BI31" s="170">
        <f t="shared" si="0"/>
        <v>30</v>
      </c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2"/>
      <c r="BU31" s="191">
        <f t="shared" si="2"/>
        <v>29.55</v>
      </c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3"/>
      <c r="CG31" s="191">
        <f t="shared" si="3"/>
        <v>29.10675</v>
      </c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62"/>
      <c r="CS31" s="170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2"/>
    </row>
    <row r="32" spans="1:108" s="48" customFormat="1" ht="19.5" customHeight="1">
      <c r="A32" s="47"/>
      <c r="B32" s="168" t="s">
        <v>137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9"/>
      <c r="AW32" s="186">
        <f>'[1]Форма 2.2 10, 12г.'!BF25</f>
        <v>0</v>
      </c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2"/>
      <c r="BI32" s="186">
        <f t="shared" si="0"/>
        <v>0</v>
      </c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2"/>
      <c r="BU32" s="186">
        <f t="shared" si="2"/>
        <v>0</v>
      </c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2"/>
      <c r="CG32" s="186">
        <f t="shared" si="3"/>
        <v>0</v>
      </c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62"/>
      <c r="CS32" s="170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2"/>
    </row>
    <row r="33" spans="1:108" s="48" customFormat="1" ht="19.5" customHeight="1">
      <c r="A33" s="47"/>
      <c r="B33" s="168" t="s">
        <v>147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9"/>
      <c r="AW33" s="195">
        <f>'[1]Форма 2.2 10, 12г.'!BF29</f>
        <v>0.1314060446780552</v>
      </c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7"/>
      <c r="BI33" s="195">
        <f t="shared" si="0"/>
        <v>0.1314060446780552</v>
      </c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7"/>
      <c r="BU33" s="195">
        <f t="shared" si="2"/>
        <v>0.12943495400788438</v>
      </c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7"/>
      <c r="CG33" s="195">
        <f t="shared" si="3"/>
        <v>0.12749342969776611</v>
      </c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63"/>
      <c r="CS33" s="170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2"/>
    </row>
    <row r="34" spans="1:108" s="48" customFormat="1" ht="19.5" customHeight="1">
      <c r="A34" s="47"/>
      <c r="B34" s="168" t="s">
        <v>148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9"/>
      <c r="AW34" s="195">
        <f>'[1]Форма 2.2 10, 12г.'!BF32</f>
        <v>0</v>
      </c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7"/>
      <c r="BI34" s="195">
        <f t="shared" si="0"/>
        <v>0</v>
      </c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7"/>
      <c r="BU34" s="195">
        <f t="shared" si="2"/>
        <v>0</v>
      </c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7"/>
      <c r="CG34" s="195">
        <f t="shared" si="3"/>
        <v>0</v>
      </c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62"/>
      <c r="CS34" s="170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2"/>
    </row>
    <row r="35" spans="1:108" s="48" customFormat="1" ht="19.5" customHeight="1">
      <c r="A35" s="47"/>
      <c r="B35" s="168" t="s">
        <v>140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9"/>
      <c r="AW35" s="186">
        <f>'[1]Форма 2.2 10, 12г.'!BF35</f>
        <v>0</v>
      </c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2"/>
      <c r="BI35" s="186">
        <f t="shared" si="0"/>
        <v>0</v>
      </c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2"/>
      <c r="BU35" s="186">
        <f t="shared" si="2"/>
        <v>0</v>
      </c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2"/>
      <c r="CG35" s="186">
        <f t="shared" si="3"/>
        <v>0</v>
      </c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62"/>
      <c r="CS35" s="170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2"/>
    </row>
    <row r="36" spans="1:108" s="48" customFormat="1" ht="19.5" customHeight="1">
      <c r="A36" s="49"/>
      <c r="B36" s="189" t="s">
        <v>141</v>
      </c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90"/>
      <c r="AW36" s="179">
        <f>'[1]Форма 2.2 10, 12г.'!BF39</f>
        <v>1</v>
      </c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1"/>
      <c r="BI36" s="170">
        <f t="shared" si="0"/>
        <v>1</v>
      </c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2"/>
      <c r="BU36" s="170">
        <f>BI36</f>
        <v>1</v>
      </c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2"/>
      <c r="CG36" s="170">
        <f>BU36</f>
        <v>1</v>
      </c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62"/>
      <c r="CS36" s="179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1"/>
    </row>
    <row r="37" spans="1:108" s="48" customFormat="1" ht="19.5" customHeight="1">
      <c r="A37" s="47"/>
      <c r="B37" s="168" t="s">
        <v>142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9"/>
      <c r="AW37" s="186">
        <f>'[1]Форма 2.2 10, 12г.'!BF41</f>
        <v>0</v>
      </c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2"/>
      <c r="BI37" s="186">
        <f t="shared" si="0"/>
        <v>0</v>
      </c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2"/>
      <c r="BU37" s="186">
        <f t="shared" si="2"/>
        <v>0</v>
      </c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2"/>
      <c r="CG37" s="186">
        <f t="shared" si="3"/>
        <v>0</v>
      </c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62"/>
      <c r="CS37" s="170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2"/>
    </row>
    <row r="38" spans="1:108" s="48" customFormat="1" ht="19.5" customHeight="1">
      <c r="A38" s="47"/>
      <c r="B38" s="168" t="s">
        <v>149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9"/>
      <c r="AW38" s="186">
        <f>'[1]Форма 2.2 10, 12г.'!BF45</f>
        <v>0</v>
      </c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2"/>
      <c r="BI38" s="186">
        <f t="shared" si="0"/>
        <v>0</v>
      </c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2"/>
      <c r="BU38" s="186">
        <f t="shared" si="2"/>
        <v>0</v>
      </c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2"/>
      <c r="CG38" s="186">
        <f>BU38*(1-0.015)</f>
        <v>0</v>
      </c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62"/>
      <c r="CS38" s="170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2"/>
    </row>
    <row r="39" spans="1:108" s="48" customFormat="1" ht="19.5" customHeight="1">
      <c r="A39" s="47"/>
      <c r="B39" s="168" t="s">
        <v>150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9"/>
      <c r="AW39" s="170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2"/>
      <c r="BI39" s="170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2"/>
      <c r="BU39" s="170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2"/>
      <c r="CG39" s="170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2"/>
      <c r="CS39" s="170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2"/>
    </row>
    <row r="40" spans="1:108" s="48" customFormat="1" ht="19.5" customHeight="1">
      <c r="A40" s="47"/>
      <c r="B40" s="168" t="s">
        <v>151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9"/>
      <c r="AW40" s="170">
        <f>'[1]Форма 2.3 10, 12г.'!BF10</f>
        <v>1</v>
      </c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2"/>
      <c r="BI40" s="170">
        <f t="shared" si="0"/>
        <v>1</v>
      </c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2"/>
      <c r="BU40" s="170">
        <f>BI40</f>
        <v>1</v>
      </c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2"/>
      <c r="CG40" s="170">
        <f>BU40</f>
        <v>1</v>
      </c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62"/>
      <c r="CS40" s="170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2"/>
    </row>
    <row r="41" spans="1:108" s="48" customFormat="1" ht="19.5" customHeight="1">
      <c r="A41" s="47"/>
      <c r="B41" s="168" t="s">
        <v>199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9"/>
      <c r="AW41" s="170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2"/>
      <c r="BI41" s="170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2"/>
      <c r="BU41" s="170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2"/>
      <c r="CG41" s="170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62"/>
      <c r="CS41" s="66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s="48" customFormat="1" ht="19.5" customHeight="1">
      <c r="A42" s="47"/>
      <c r="B42" s="168" t="s">
        <v>144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9"/>
      <c r="AW42" s="170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2"/>
      <c r="BI42" s="170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2"/>
      <c r="BU42" s="170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2"/>
      <c r="CG42" s="170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62"/>
      <c r="CS42" s="66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s="48" customFormat="1" ht="19.5" customHeight="1">
      <c r="A43" s="47"/>
      <c r="B43" s="168" t="s">
        <v>135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9"/>
      <c r="AW43" s="198">
        <v>0</v>
      </c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200"/>
      <c r="BI43" s="198">
        <f t="shared" si="0"/>
        <v>0</v>
      </c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200"/>
      <c r="BU43" s="198">
        <f>BI43*(1-0.015)</f>
        <v>0</v>
      </c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200"/>
      <c r="CG43" s="198">
        <f>BU43*(1-0.015)</f>
        <v>0</v>
      </c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64"/>
      <c r="CS43" s="170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2"/>
    </row>
    <row r="44" spans="1:108" s="48" customFormat="1" ht="19.5" customHeight="1">
      <c r="A44" s="47"/>
      <c r="B44" s="168" t="s">
        <v>136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9"/>
      <c r="AW44" s="186">
        <v>0</v>
      </c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8"/>
      <c r="BI44" s="186">
        <f t="shared" si="0"/>
        <v>0</v>
      </c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8"/>
      <c r="BU44" s="198">
        <f>BI44*(1+0.015)</f>
        <v>0</v>
      </c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200"/>
      <c r="CG44" s="198">
        <f>BU44*(1+0.015)</f>
        <v>0</v>
      </c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62"/>
      <c r="CS44" s="170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2"/>
    </row>
    <row r="45" spans="1:108" s="48" customFormat="1" ht="19.5" customHeight="1">
      <c r="A45" s="47"/>
      <c r="B45" s="168" t="s">
        <v>137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9"/>
      <c r="AW45" s="186">
        <f>'[1]Форма 2.3 10, 12г.'!BF18</f>
        <v>0</v>
      </c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8"/>
      <c r="BI45" s="186">
        <f t="shared" si="0"/>
        <v>0</v>
      </c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8"/>
      <c r="BU45" s="198">
        <f>BI45*(1-0.015)</f>
        <v>0</v>
      </c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200"/>
      <c r="CG45" s="198">
        <f>BU45*(1-0.015)</f>
        <v>0</v>
      </c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62"/>
      <c r="CS45" s="170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2"/>
    </row>
    <row r="46" spans="1:108" s="48" customFormat="1" ht="19.5" customHeight="1">
      <c r="A46" s="47"/>
      <c r="B46" s="168" t="s">
        <v>152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9"/>
      <c r="AW46" s="198">
        <v>0</v>
      </c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200"/>
      <c r="BI46" s="198">
        <f t="shared" si="0"/>
        <v>0</v>
      </c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200"/>
      <c r="BU46" s="198">
        <f>BI46*(1-0.015)</f>
        <v>0</v>
      </c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200"/>
      <c r="CG46" s="198">
        <f>BU46*(1-0.015)</f>
        <v>0</v>
      </c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64"/>
      <c r="CS46" s="170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2"/>
    </row>
    <row r="47" spans="1:108" s="48" customFormat="1" ht="19.5" customHeight="1">
      <c r="A47" s="47"/>
      <c r="B47" s="168" t="s">
        <v>153</v>
      </c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9"/>
      <c r="AW47" s="186">
        <f>'[1]Форма 2.3 10, 12г.'!BF22</f>
        <v>0</v>
      </c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2"/>
      <c r="BI47" s="186">
        <f t="shared" si="0"/>
        <v>0</v>
      </c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2"/>
      <c r="BU47" s="198">
        <f>BI47*(1+0.015)</f>
        <v>0</v>
      </c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200"/>
      <c r="CG47" s="198">
        <f>BU47*(1+0.015)</f>
        <v>0</v>
      </c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62"/>
      <c r="CS47" s="170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2"/>
    </row>
    <row r="48" spans="1:108" s="48" customFormat="1" ht="19.5" customHeight="1">
      <c r="A48" s="47"/>
      <c r="B48" s="168" t="s">
        <v>154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9"/>
      <c r="AW48" s="170">
        <v>2</v>
      </c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2"/>
      <c r="BI48" s="170">
        <f t="shared" si="0"/>
        <v>2</v>
      </c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2"/>
      <c r="BU48" s="191">
        <f>BI48*(1+0.015)</f>
        <v>2.03</v>
      </c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3"/>
      <c r="CG48" s="191">
        <f>BU48*(1+0.015)</f>
        <v>2.0604499999999994</v>
      </c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62"/>
      <c r="CS48" s="170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2"/>
    </row>
    <row r="49" spans="1:108" s="48" customFormat="1" ht="19.5" customHeight="1">
      <c r="A49" s="47"/>
      <c r="B49" s="168" t="s">
        <v>147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9"/>
      <c r="AW49" s="170">
        <f>'[1]Форма 2.3 10, 12г.'!BF29</f>
        <v>14</v>
      </c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2"/>
      <c r="BI49" s="170">
        <f t="shared" si="0"/>
        <v>14</v>
      </c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2"/>
      <c r="BU49" s="191">
        <f>BI49*(1-0.015)</f>
        <v>13.79</v>
      </c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3"/>
      <c r="CG49" s="191">
        <f>BU49*(1-0.015)</f>
        <v>13.58315</v>
      </c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62"/>
      <c r="CS49" s="170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2"/>
    </row>
    <row r="50" spans="1:108" s="48" customFormat="1" ht="19.5" customHeight="1">
      <c r="A50" s="47"/>
      <c r="B50" s="168" t="s">
        <v>155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9"/>
      <c r="AW50" s="186">
        <f>'[1]Форма 2.3 10, 12г.'!BF33</f>
        <v>0</v>
      </c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8"/>
      <c r="BI50" s="186">
        <f t="shared" si="0"/>
        <v>0</v>
      </c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8"/>
      <c r="BU50" s="186">
        <f>BI50*(1+0.015)</f>
        <v>0</v>
      </c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8"/>
      <c r="CG50" s="186">
        <f>BU50*(1+0.015)</f>
        <v>0</v>
      </c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62"/>
      <c r="CS50" s="170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2"/>
    </row>
    <row r="51" spans="1:108" s="48" customFormat="1" ht="19.5" customHeight="1">
      <c r="A51" s="47"/>
      <c r="B51" s="168" t="s">
        <v>156</v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9"/>
      <c r="AW51" s="186">
        <f>'[1]Форма 2.3 10, 12г.'!BF34</f>
        <v>0</v>
      </c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2"/>
      <c r="BI51" s="186">
        <f t="shared" si="0"/>
        <v>0</v>
      </c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8"/>
      <c r="BU51" s="186">
        <f>BI51*(1+0.015)</f>
        <v>0</v>
      </c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8"/>
      <c r="CG51" s="186">
        <f>BU51*(1+0.015)</f>
        <v>0</v>
      </c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62"/>
      <c r="CS51" s="170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2"/>
    </row>
    <row r="52" spans="1:108" s="48" customFormat="1" ht="19.5" customHeight="1">
      <c r="A52" s="47"/>
      <c r="B52" s="168" t="s">
        <v>157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9"/>
      <c r="AW52" s="170" t="s">
        <v>38</v>
      </c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2"/>
      <c r="BI52" s="170" t="str">
        <f t="shared" si="0"/>
        <v>-</v>
      </c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2"/>
      <c r="BU52" s="170" t="s">
        <v>38</v>
      </c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2"/>
      <c r="CG52" s="170" t="s">
        <v>38</v>
      </c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2"/>
      <c r="CS52" s="170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2"/>
    </row>
    <row r="53" spans="1:108" s="48" customFormat="1" ht="19.5" customHeight="1">
      <c r="A53" s="47"/>
      <c r="B53" s="168" t="s">
        <v>148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9"/>
      <c r="AW53" s="186">
        <f>'[1]Форма 2.3 10, 12г.'!BF38</f>
        <v>0</v>
      </c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2"/>
      <c r="BI53" s="186">
        <f t="shared" si="0"/>
        <v>0</v>
      </c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2"/>
      <c r="BU53" s="186">
        <f>BI53*(1-0.015)</f>
        <v>0</v>
      </c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2"/>
      <c r="CG53" s="186">
        <f>BU53*(1-0.015)</f>
        <v>0</v>
      </c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62"/>
      <c r="CS53" s="170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2"/>
    </row>
    <row r="54" spans="1:108" s="48" customFormat="1" ht="19.5" customHeight="1">
      <c r="A54" s="47"/>
      <c r="B54" s="168" t="s">
        <v>140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9"/>
      <c r="AW54" s="170">
        <f>'[1]Форма 2.3 10, 12г.'!BF42</f>
        <v>0</v>
      </c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2"/>
      <c r="BI54" s="170">
        <f t="shared" si="0"/>
        <v>0</v>
      </c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2"/>
      <c r="BU54" s="170">
        <f>BI54*(1-0.015)</f>
        <v>0</v>
      </c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2"/>
      <c r="CG54" s="170">
        <f>BU54*(1-0.015)</f>
        <v>0</v>
      </c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62"/>
      <c r="CS54" s="170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2"/>
    </row>
    <row r="55" spans="1:108" s="48" customFormat="1" ht="19.5" customHeight="1">
      <c r="A55" s="47"/>
      <c r="B55" s="168" t="s">
        <v>158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9"/>
      <c r="AW55" s="186">
        <f>'[1]Форма 2.3 10, 12г.'!BF44</f>
        <v>0</v>
      </c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2"/>
      <c r="BI55" s="186">
        <f t="shared" si="0"/>
        <v>0</v>
      </c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2"/>
      <c r="BU55" s="186">
        <f>BI55*(1+0.015)</f>
        <v>0</v>
      </c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2"/>
      <c r="CG55" s="186">
        <f>BU55*(1+0.015)</f>
        <v>0</v>
      </c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62"/>
      <c r="CS55" s="170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2"/>
    </row>
    <row r="56" spans="1:108" s="48" customFormat="1" ht="38.25" customHeight="1">
      <c r="A56" s="47"/>
      <c r="B56" s="168" t="s">
        <v>159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9"/>
      <c r="AW56" s="170">
        <f>0.1*'[1]Форма 6.1 12'!CR56+0.7*'[1]Форма 2.2 10, 12г.'!CR47+0.2*'[1]Форма 2.3 10, 12г.'!CR47</f>
        <v>1.01</v>
      </c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2"/>
      <c r="BI56" s="170">
        <f>AW56</f>
        <v>1.01</v>
      </c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2"/>
      <c r="BU56" s="170">
        <f>'[1]Форма 1.4'!DM16</f>
        <v>1.01</v>
      </c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2"/>
      <c r="CG56" s="170">
        <f>'[1]Форма 1.4'!EB16</f>
        <v>1.01</v>
      </c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2"/>
      <c r="CS56" s="170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2"/>
    </row>
    <row r="57" spans="1:108" s="25" customFormat="1" ht="36.75" customHeight="1">
      <c r="A57" s="50"/>
      <c r="B57" s="201" t="s">
        <v>160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51"/>
    </row>
    <row r="58" spans="1:108" s="25" customFormat="1" ht="24.75" customHeight="1">
      <c r="A58" s="52"/>
      <c r="B58" s="203" t="s">
        <v>200</v>
      </c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53"/>
    </row>
    <row r="59" spans="1:108" s="48" customFormat="1" ht="16.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</row>
    <row r="61" spans="6:103" ht="15">
      <c r="F61" s="130" t="str">
        <f>'Форма 1.1'!L30</f>
        <v>Директор</v>
      </c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U61" s="130" t="str">
        <f>'Форма 1.1'!BX30</f>
        <v>А.В. Меньшаков</v>
      </c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</row>
    <row r="62" spans="6:103" ht="15">
      <c r="F62" s="151" t="s">
        <v>16</v>
      </c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35"/>
      <c r="AU62" s="151" t="s">
        <v>17</v>
      </c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35"/>
      <c r="CE62" s="151" t="s">
        <v>18</v>
      </c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</row>
  </sheetData>
  <sheetProtection/>
  <mergeCells count="294">
    <mergeCell ref="B57:DC57"/>
    <mergeCell ref="B58:DC58"/>
    <mergeCell ref="F61:AS61"/>
    <mergeCell ref="AU61:CC61"/>
    <mergeCell ref="CE61:CY61"/>
    <mergeCell ref="F62:AS62"/>
    <mergeCell ref="AU62:CC62"/>
    <mergeCell ref="CE62:CY62"/>
    <mergeCell ref="B56:AV56"/>
    <mergeCell ref="AW56:BH56"/>
    <mergeCell ref="BI56:BT56"/>
    <mergeCell ref="BU56:CF56"/>
    <mergeCell ref="CG56:CR56"/>
    <mergeCell ref="CS56:DD56"/>
    <mergeCell ref="CS55:DD55"/>
    <mergeCell ref="CG40:CQ40"/>
    <mergeCell ref="CG43:CQ43"/>
    <mergeCell ref="CG44:CQ44"/>
    <mergeCell ref="CG45:CQ45"/>
    <mergeCell ref="CG46:CQ46"/>
    <mergeCell ref="CG47:CQ47"/>
    <mergeCell ref="CG48:CQ48"/>
    <mergeCell ref="CG49:CQ49"/>
    <mergeCell ref="CG50:CQ50"/>
    <mergeCell ref="CG51:CQ51"/>
    <mergeCell ref="B55:AV55"/>
    <mergeCell ref="AW55:BH55"/>
    <mergeCell ref="BI55:BT55"/>
    <mergeCell ref="BU55:CF55"/>
    <mergeCell ref="BI53:BT53"/>
    <mergeCell ref="BU53:CF53"/>
    <mergeCell ref="CS53:DD53"/>
    <mergeCell ref="CG53:CQ53"/>
    <mergeCell ref="B54:AV54"/>
    <mergeCell ref="AW54:BH54"/>
    <mergeCell ref="BI54:BT54"/>
    <mergeCell ref="BU54:CF54"/>
    <mergeCell ref="CS54:DD54"/>
    <mergeCell ref="CS51:DD51"/>
    <mergeCell ref="CG54:CQ54"/>
    <mergeCell ref="B52:AV52"/>
    <mergeCell ref="AW52:BH52"/>
    <mergeCell ref="BI52:BT52"/>
    <mergeCell ref="BU52:CF52"/>
    <mergeCell ref="CG52:CR52"/>
    <mergeCell ref="CS52:DD52"/>
    <mergeCell ref="B53:AV53"/>
    <mergeCell ref="AW53:BH53"/>
    <mergeCell ref="B50:AV50"/>
    <mergeCell ref="AW50:BH50"/>
    <mergeCell ref="BI50:BT50"/>
    <mergeCell ref="BU50:CF50"/>
    <mergeCell ref="CS50:DD50"/>
    <mergeCell ref="CG55:CQ55"/>
    <mergeCell ref="B51:AV51"/>
    <mergeCell ref="AW51:BH51"/>
    <mergeCell ref="BI51:BT51"/>
    <mergeCell ref="BU51:CF51"/>
    <mergeCell ref="B49:AV49"/>
    <mergeCell ref="AW49:BH49"/>
    <mergeCell ref="BI49:BT49"/>
    <mergeCell ref="BU49:CF49"/>
    <mergeCell ref="CS49:DD49"/>
    <mergeCell ref="B48:AV48"/>
    <mergeCell ref="AW48:BH48"/>
    <mergeCell ref="BI48:BT48"/>
    <mergeCell ref="BU48:CF48"/>
    <mergeCell ref="CS48:DD48"/>
    <mergeCell ref="B47:AV47"/>
    <mergeCell ref="AW47:BH47"/>
    <mergeCell ref="BI47:BT47"/>
    <mergeCell ref="BU47:CF47"/>
    <mergeCell ref="CS47:DD47"/>
    <mergeCell ref="B46:AV46"/>
    <mergeCell ref="AW46:BH46"/>
    <mergeCell ref="BI46:BT46"/>
    <mergeCell ref="BU46:CF46"/>
    <mergeCell ref="CS46:DD46"/>
    <mergeCell ref="B45:AV45"/>
    <mergeCell ref="AW45:BH45"/>
    <mergeCell ref="BI45:BT45"/>
    <mergeCell ref="BU45:CF45"/>
    <mergeCell ref="CS45:DD45"/>
    <mergeCell ref="B44:AV44"/>
    <mergeCell ref="AW44:BH44"/>
    <mergeCell ref="BI44:BT44"/>
    <mergeCell ref="BU44:CF44"/>
    <mergeCell ref="CS44:DD44"/>
    <mergeCell ref="B43:AV43"/>
    <mergeCell ref="AW43:BH43"/>
    <mergeCell ref="BI43:BT43"/>
    <mergeCell ref="BU43:CF43"/>
    <mergeCell ref="CS43:DD43"/>
    <mergeCell ref="BU21:CF21"/>
    <mergeCell ref="BU22:CF22"/>
    <mergeCell ref="BU23:CF23"/>
    <mergeCell ref="BU24:CF24"/>
    <mergeCell ref="BU25:CF25"/>
    <mergeCell ref="CG13:CQ13"/>
    <mergeCell ref="CG14:CQ14"/>
    <mergeCell ref="CG15:CQ15"/>
    <mergeCell ref="CG16:CQ16"/>
    <mergeCell ref="CG17:CQ17"/>
    <mergeCell ref="CG18:CQ18"/>
    <mergeCell ref="CG19:CQ19"/>
    <mergeCell ref="CG20:CQ20"/>
    <mergeCell ref="CG21:CQ21"/>
    <mergeCell ref="CG22:CQ22"/>
    <mergeCell ref="CG23:CQ23"/>
    <mergeCell ref="B40:AV40"/>
    <mergeCell ref="AW40:BH40"/>
    <mergeCell ref="BI40:BT40"/>
    <mergeCell ref="BU40:CF40"/>
    <mergeCell ref="B38:AV38"/>
    <mergeCell ref="CS40:DD40"/>
    <mergeCell ref="B39:AV39"/>
    <mergeCell ref="AW39:BH39"/>
    <mergeCell ref="BI39:BT39"/>
    <mergeCell ref="BU39:CF39"/>
    <mergeCell ref="CG39:CR39"/>
    <mergeCell ref="CS39:DD39"/>
    <mergeCell ref="CS38:DD38"/>
    <mergeCell ref="CG27:CQ27"/>
    <mergeCell ref="CG28:CQ28"/>
    <mergeCell ref="CG29:CQ29"/>
    <mergeCell ref="CG30:CQ30"/>
    <mergeCell ref="CG31:CQ31"/>
    <mergeCell ref="CS35:DD35"/>
    <mergeCell ref="CG32:CQ32"/>
    <mergeCell ref="CG33:CQ33"/>
    <mergeCell ref="CG34:CQ34"/>
    <mergeCell ref="CG35:CQ35"/>
    <mergeCell ref="CG36:CQ36"/>
    <mergeCell ref="AW38:BH38"/>
    <mergeCell ref="BI38:BT38"/>
    <mergeCell ref="BU38:CF38"/>
    <mergeCell ref="BI36:BT36"/>
    <mergeCell ref="BU36:CF36"/>
    <mergeCell ref="CG38:CQ38"/>
    <mergeCell ref="CS36:DD36"/>
    <mergeCell ref="CG37:CQ37"/>
    <mergeCell ref="B37:AV37"/>
    <mergeCell ref="AW37:BH37"/>
    <mergeCell ref="BI37:BT37"/>
    <mergeCell ref="BU37:CF37"/>
    <mergeCell ref="CS37:DD37"/>
    <mergeCell ref="B36:AV36"/>
    <mergeCell ref="AW36:BH36"/>
    <mergeCell ref="B35:AV35"/>
    <mergeCell ref="AW35:BH35"/>
    <mergeCell ref="BI35:BT35"/>
    <mergeCell ref="BU35:CF35"/>
    <mergeCell ref="B34:AV34"/>
    <mergeCell ref="AW34:BH34"/>
    <mergeCell ref="BI34:BT34"/>
    <mergeCell ref="BU34:CF34"/>
    <mergeCell ref="CS34:DD34"/>
    <mergeCell ref="B33:AV33"/>
    <mergeCell ref="AW33:BH33"/>
    <mergeCell ref="BI33:BT33"/>
    <mergeCell ref="BU33:CF33"/>
    <mergeCell ref="CS33:DD33"/>
    <mergeCell ref="B32:AV32"/>
    <mergeCell ref="AW32:BH32"/>
    <mergeCell ref="BI32:BT32"/>
    <mergeCell ref="BU32:CF32"/>
    <mergeCell ref="CS32:DD32"/>
    <mergeCell ref="B31:AV31"/>
    <mergeCell ref="AW31:BH31"/>
    <mergeCell ref="BI31:BT31"/>
    <mergeCell ref="BU31:CF31"/>
    <mergeCell ref="CS31:DD31"/>
    <mergeCell ref="B30:AV30"/>
    <mergeCell ref="AW30:BH30"/>
    <mergeCell ref="BI30:BT30"/>
    <mergeCell ref="BU30:CF30"/>
    <mergeCell ref="CS30:DD30"/>
    <mergeCell ref="B29:AV29"/>
    <mergeCell ref="AW29:BH29"/>
    <mergeCell ref="BI29:BT29"/>
    <mergeCell ref="BU29:CF29"/>
    <mergeCell ref="CS29:DD29"/>
    <mergeCell ref="B28:AV28"/>
    <mergeCell ref="AW28:BH28"/>
    <mergeCell ref="BI28:BT28"/>
    <mergeCell ref="BU28:CF28"/>
    <mergeCell ref="CS28:DD28"/>
    <mergeCell ref="B27:AV27"/>
    <mergeCell ref="AW27:BH27"/>
    <mergeCell ref="BI27:BT27"/>
    <mergeCell ref="BU27:CF27"/>
    <mergeCell ref="CS27:DD27"/>
    <mergeCell ref="B26:AV26"/>
    <mergeCell ref="AW26:BH26"/>
    <mergeCell ref="BI26:BT26"/>
    <mergeCell ref="BU26:CF26"/>
    <mergeCell ref="CG26:CR26"/>
    <mergeCell ref="CS26:DD26"/>
    <mergeCell ref="B25:AV25"/>
    <mergeCell ref="AW25:BH25"/>
    <mergeCell ref="BI25:BT25"/>
    <mergeCell ref="CS25:DD25"/>
    <mergeCell ref="B24:AV24"/>
    <mergeCell ref="AW24:BH24"/>
    <mergeCell ref="BI24:BT24"/>
    <mergeCell ref="CS24:DD24"/>
    <mergeCell ref="CG24:CQ24"/>
    <mergeCell ref="CG25:CQ25"/>
    <mergeCell ref="B23:AV23"/>
    <mergeCell ref="AW23:BH23"/>
    <mergeCell ref="BI23:BT23"/>
    <mergeCell ref="CS23:DD23"/>
    <mergeCell ref="B22:AV22"/>
    <mergeCell ref="AW22:BH22"/>
    <mergeCell ref="BI22:BT22"/>
    <mergeCell ref="CS22:DD22"/>
    <mergeCell ref="B21:AV21"/>
    <mergeCell ref="AW21:BH21"/>
    <mergeCell ref="BI21:BT21"/>
    <mergeCell ref="CS21:DD21"/>
    <mergeCell ref="B20:AV20"/>
    <mergeCell ref="AW20:BH20"/>
    <mergeCell ref="BI20:BT20"/>
    <mergeCell ref="BU20:CF20"/>
    <mergeCell ref="CS20:DD20"/>
    <mergeCell ref="B19:AV19"/>
    <mergeCell ref="AW19:BH19"/>
    <mergeCell ref="BI19:BT19"/>
    <mergeCell ref="BU19:CF19"/>
    <mergeCell ref="CS19:DD19"/>
    <mergeCell ref="B18:AV18"/>
    <mergeCell ref="AW18:BH18"/>
    <mergeCell ref="BI18:BT18"/>
    <mergeCell ref="BU18:CF18"/>
    <mergeCell ref="CS18:DD18"/>
    <mergeCell ref="B17:AV17"/>
    <mergeCell ref="AW17:BH17"/>
    <mergeCell ref="BI17:BT17"/>
    <mergeCell ref="BU17:CF17"/>
    <mergeCell ref="CS17:DD17"/>
    <mergeCell ref="B16:AV16"/>
    <mergeCell ref="AW16:BH16"/>
    <mergeCell ref="BI16:BT16"/>
    <mergeCell ref="BU16:CF16"/>
    <mergeCell ref="CS16:DD16"/>
    <mergeCell ref="B15:AV15"/>
    <mergeCell ref="AW15:BH15"/>
    <mergeCell ref="BI15:BT15"/>
    <mergeCell ref="BU15:CF15"/>
    <mergeCell ref="CS15:DD15"/>
    <mergeCell ref="BU13:CF13"/>
    <mergeCell ref="CS13:DD13"/>
    <mergeCell ref="B14:AV14"/>
    <mergeCell ref="AW14:BH14"/>
    <mergeCell ref="BI14:BT14"/>
    <mergeCell ref="BU14:CF14"/>
    <mergeCell ref="CS14:DD14"/>
    <mergeCell ref="B10:AV11"/>
    <mergeCell ref="AY10:BF10"/>
    <mergeCell ref="BK10:BR10"/>
    <mergeCell ref="B13:AV13"/>
    <mergeCell ref="AW13:BH13"/>
    <mergeCell ref="BI13:BT13"/>
    <mergeCell ref="B12:AV12"/>
    <mergeCell ref="AW12:BH12"/>
    <mergeCell ref="A3:DD3"/>
    <mergeCell ref="A4:DD4"/>
    <mergeCell ref="A5:DD5"/>
    <mergeCell ref="K6:CT6"/>
    <mergeCell ref="K7:CT7"/>
    <mergeCell ref="BI12:BT12"/>
    <mergeCell ref="BU12:CF12"/>
    <mergeCell ref="CG12:CR12"/>
    <mergeCell ref="CS12:DD12"/>
    <mergeCell ref="BW10:CD10"/>
    <mergeCell ref="A9:AV9"/>
    <mergeCell ref="AW9:DD9"/>
    <mergeCell ref="AY11:BF11"/>
    <mergeCell ref="BK11:BR11"/>
    <mergeCell ref="BW11:CD11"/>
    <mergeCell ref="CI11:CP11"/>
    <mergeCell ref="CU11:DB11"/>
    <mergeCell ref="CI10:CP10"/>
    <mergeCell ref="CU10:DB10"/>
    <mergeCell ref="B41:AV41"/>
    <mergeCell ref="AW41:BH41"/>
    <mergeCell ref="BI41:BT41"/>
    <mergeCell ref="BU41:CF41"/>
    <mergeCell ref="CG41:CQ41"/>
    <mergeCell ref="B42:AV42"/>
    <mergeCell ref="AW42:BH42"/>
    <mergeCell ref="BI42:BT42"/>
    <mergeCell ref="BU42:CF42"/>
    <mergeCell ref="CG42:CQ4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22"/>
  <sheetViews>
    <sheetView view="pageBreakPreview" zoomScaleSheetLayoutView="100" zoomScalePageLayoutView="0" workbookViewId="0" topLeftCell="A1">
      <selection activeCell="DJ19" sqref="DJ19:FE19"/>
    </sheetView>
  </sheetViews>
  <sheetFormatPr defaultColWidth="0.875" defaultRowHeight="12.75"/>
  <cols>
    <col min="1" max="16384" width="0.875" style="9" customWidth="1"/>
  </cols>
  <sheetData>
    <row r="1" s="1" customFormat="1" ht="11.25" customHeight="1">
      <c r="DH1" s="1" t="s">
        <v>201</v>
      </c>
    </row>
    <row r="2" s="1" customFormat="1" ht="11.25" customHeight="1">
      <c r="DH2" s="1" t="s">
        <v>1</v>
      </c>
    </row>
    <row r="3" s="1" customFormat="1" ht="11.25" customHeight="1">
      <c r="DH3" s="1" t="s">
        <v>2</v>
      </c>
    </row>
    <row r="4" s="1" customFormat="1" ht="11.25" customHeight="1">
      <c r="DH4" s="1" t="s">
        <v>3</v>
      </c>
    </row>
    <row r="5" s="1" customFormat="1" ht="11.25" customHeight="1">
      <c r="DH5" s="1" t="s">
        <v>4</v>
      </c>
    </row>
    <row r="6" s="1" customFormat="1" ht="11.25" customHeight="1">
      <c r="DH6" s="1" t="s">
        <v>5</v>
      </c>
    </row>
    <row r="7" s="2" customFormat="1" ht="13.5" customHeight="1"/>
    <row r="8" spans="1:161" s="2" customFormat="1" ht="29.25" customHeight="1">
      <c r="A8" s="205" t="s">
        <v>202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</row>
    <row r="9" spans="1:161" s="2" customFormat="1" ht="12.7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</row>
    <row r="10" s="2" customFormat="1" ht="15">
      <c r="FE10" s="6" t="s">
        <v>11</v>
      </c>
    </row>
    <row r="11" spans="1:161" s="4" customFormat="1" ht="35.25" customHeight="1">
      <c r="A11" s="96" t="s">
        <v>203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</row>
    <row r="12" s="2" customFormat="1" ht="13.5" customHeight="1"/>
    <row r="13" spans="1:161" s="2" customFormat="1" ht="15">
      <c r="A13" s="85" t="s">
        <v>12</v>
      </c>
      <c r="B13" s="85"/>
      <c r="C13" s="85"/>
      <c r="D13" s="85"/>
      <c r="E13" s="85"/>
      <c r="F13" s="85"/>
      <c r="G13" s="85"/>
      <c r="H13" s="93" t="s">
        <v>185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4"/>
      <c r="BN13" s="86" t="s">
        <v>161</v>
      </c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7" t="s">
        <v>31</v>
      </c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9"/>
    </row>
    <row r="14" spans="1:161" s="2" customFormat="1" ht="30.75" customHeight="1">
      <c r="A14" s="85">
        <v>1</v>
      </c>
      <c r="B14" s="85"/>
      <c r="C14" s="85"/>
      <c r="D14" s="85"/>
      <c r="E14" s="85"/>
      <c r="F14" s="85"/>
      <c r="G14" s="93"/>
      <c r="H14" s="58"/>
      <c r="I14" s="206" t="s">
        <v>25</v>
      </c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7"/>
      <c r="BN14" s="208" t="s">
        <v>162</v>
      </c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10">
        <v>0.3056</v>
      </c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</row>
    <row r="15" spans="1:161" s="2" customFormat="1" ht="45.75" customHeight="1">
      <c r="A15" s="85">
        <v>2</v>
      </c>
      <c r="B15" s="85"/>
      <c r="C15" s="85"/>
      <c r="D15" s="85"/>
      <c r="E15" s="85"/>
      <c r="F15" s="85"/>
      <c r="G15" s="93"/>
      <c r="H15" s="58"/>
      <c r="I15" s="206" t="s">
        <v>163</v>
      </c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7"/>
      <c r="BN15" s="208" t="s">
        <v>204</v>
      </c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85">
        <v>1</v>
      </c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</row>
    <row r="16" spans="1:161" s="2" customFormat="1" ht="30.75" customHeight="1">
      <c r="A16" s="85">
        <v>3</v>
      </c>
      <c r="B16" s="85"/>
      <c r="C16" s="85"/>
      <c r="D16" s="85"/>
      <c r="E16" s="85"/>
      <c r="F16" s="85"/>
      <c r="G16" s="93"/>
      <c r="H16" s="58"/>
      <c r="I16" s="206" t="s">
        <v>164</v>
      </c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7"/>
      <c r="BN16" s="208" t="s">
        <v>205</v>
      </c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85">
        <f>'[1]Форма 1.4'!CI16</f>
        <v>1.01</v>
      </c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</row>
    <row r="17" spans="1:161" s="2" customFormat="1" ht="18.75" customHeight="1">
      <c r="A17" s="85">
        <v>4</v>
      </c>
      <c r="B17" s="85"/>
      <c r="C17" s="85"/>
      <c r="D17" s="85"/>
      <c r="E17" s="85"/>
      <c r="F17" s="85"/>
      <c r="G17" s="93"/>
      <c r="H17" s="58"/>
      <c r="I17" s="206" t="s">
        <v>165</v>
      </c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7"/>
      <c r="BN17" s="208" t="s">
        <v>166</v>
      </c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10">
        <v>0.301</v>
      </c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</row>
    <row r="18" spans="1:161" s="2" customFormat="1" ht="18.75" customHeight="1">
      <c r="A18" s="85">
        <v>5</v>
      </c>
      <c r="B18" s="85"/>
      <c r="C18" s="85"/>
      <c r="D18" s="85"/>
      <c r="E18" s="85"/>
      <c r="F18" s="85"/>
      <c r="G18" s="93"/>
      <c r="H18" s="58"/>
      <c r="I18" s="206" t="s">
        <v>167</v>
      </c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7"/>
      <c r="BN18" s="208" t="s">
        <v>166</v>
      </c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85" t="s">
        <v>38</v>
      </c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</row>
    <row r="19" spans="1:161" s="2" customFormat="1" ht="18.75" customHeight="1">
      <c r="A19" s="85">
        <v>6</v>
      </c>
      <c r="B19" s="85"/>
      <c r="C19" s="85"/>
      <c r="D19" s="85"/>
      <c r="E19" s="85"/>
      <c r="F19" s="85"/>
      <c r="G19" s="93"/>
      <c r="H19" s="58"/>
      <c r="I19" s="206" t="s">
        <v>168</v>
      </c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7"/>
      <c r="BN19" s="208" t="s">
        <v>166</v>
      </c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85">
        <f>DJ16</f>
        <v>1.01</v>
      </c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</row>
    <row r="20" spans="1:161" s="2" customFormat="1" ht="30.75" customHeight="1">
      <c r="A20" s="85">
        <v>7</v>
      </c>
      <c r="B20" s="85"/>
      <c r="C20" s="85"/>
      <c r="D20" s="85"/>
      <c r="E20" s="85"/>
      <c r="F20" s="85"/>
      <c r="G20" s="93"/>
      <c r="H20" s="58"/>
      <c r="I20" s="206" t="s">
        <v>169</v>
      </c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7"/>
      <c r="BN20" s="208" t="s">
        <v>206</v>
      </c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93">
        <f>IF(DJ17&lt;=DJ14*(1+0.35),0,-1)</f>
        <v>0</v>
      </c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4"/>
    </row>
    <row r="21" spans="1:161" s="2" customFormat="1" ht="60" customHeight="1">
      <c r="A21" s="85">
        <v>8</v>
      </c>
      <c r="B21" s="85"/>
      <c r="C21" s="85"/>
      <c r="D21" s="85"/>
      <c r="E21" s="85"/>
      <c r="F21" s="85"/>
      <c r="G21" s="93"/>
      <c r="H21" s="58"/>
      <c r="I21" s="206" t="s">
        <v>170</v>
      </c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7"/>
      <c r="BN21" s="208" t="s">
        <v>206</v>
      </c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85">
        <v>0</v>
      </c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</row>
    <row r="22" spans="1:161" s="2" customFormat="1" ht="45" customHeight="1">
      <c r="A22" s="85">
        <v>9</v>
      </c>
      <c r="B22" s="85"/>
      <c r="C22" s="85"/>
      <c r="D22" s="85"/>
      <c r="E22" s="85"/>
      <c r="F22" s="85"/>
      <c r="G22" s="93"/>
      <c r="H22" s="58"/>
      <c r="I22" s="206" t="s">
        <v>171</v>
      </c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7"/>
      <c r="BN22" s="208" t="s">
        <v>206</v>
      </c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93">
        <f>IF(DJ19&lt;=DJ16*(1+0.35),0,-1)</f>
        <v>0</v>
      </c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4"/>
    </row>
  </sheetData>
  <sheetProtection/>
  <mergeCells count="42">
    <mergeCell ref="A22:G22"/>
    <mergeCell ref="I22:BM22"/>
    <mergeCell ref="BN22:DI22"/>
    <mergeCell ref="DJ22:FE22"/>
    <mergeCell ref="A20:G20"/>
    <mergeCell ref="I20:BM20"/>
    <mergeCell ref="BN20:DI20"/>
    <mergeCell ref="DJ20:FE20"/>
    <mergeCell ref="A21:G21"/>
    <mergeCell ref="I21:BM21"/>
    <mergeCell ref="BN21:DI21"/>
    <mergeCell ref="DJ21:FE21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8:FE8"/>
    <mergeCell ref="A11:FE11"/>
    <mergeCell ref="A13:G13"/>
    <mergeCell ref="H13:BM13"/>
    <mergeCell ref="BN13:DI13"/>
    <mergeCell ref="DJ13:FE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DG12"/>
  <sheetViews>
    <sheetView view="pageBreakPreview" zoomScaleSheetLayoutView="100" zoomScalePageLayoutView="0" workbookViewId="0" topLeftCell="A1">
      <selection activeCell="CI9" sqref="CI9:DG9"/>
    </sheetView>
  </sheetViews>
  <sheetFormatPr defaultColWidth="0.875" defaultRowHeight="12.75"/>
  <cols>
    <col min="1" max="16384" width="0.875" style="9" customWidth="1"/>
  </cols>
  <sheetData>
    <row r="1" s="2" customFormat="1" ht="3" customHeight="1"/>
    <row r="2" spans="1:111" s="4" customFormat="1" ht="35.25" customHeight="1">
      <c r="A2" s="96" t="s">
        <v>207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</row>
    <row r="3" spans="1:111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</row>
    <row r="4" spans="1:111" s="2" customFormat="1" ht="45.75" customHeight="1">
      <c r="A4" s="93" t="s">
        <v>172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4"/>
      <c r="BL4" s="86" t="s">
        <v>161</v>
      </c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5" t="s">
        <v>31</v>
      </c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</row>
    <row r="5" spans="1:111" s="2" customFormat="1" ht="45.75" customHeight="1">
      <c r="A5" s="60"/>
      <c r="B5" s="206" t="s">
        <v>173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7"/>
      <c r="BL5" s="211" t="s">
        <v>38</v>
      </c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86">
        <v>0.65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</row>
    <row r="6" spans="1:111" s="2" customFormat="1" ht="30.75" customHeight="1">
      <c r="A6" s="20"/>
      <c r="B6" s="206" t="s">
        <v>174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7"/>
      <c r="BL6" s="211" t="s">
        <v>38</v>
      </c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85">
        <f>1-CI5</f>
        <v>0.35</v>
      </c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</row>
    <row r="7" spans="1:111" s="2" customFormat="1" ht="30.75" customHeight="1">
      <c r="A7" s="61"/>
      <c r="B7" s="206" t="s">
        <v>175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7"/>
      <c r="BL7" s="211" t="s">
        <v>208</v>
      </c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85">
        <f>'Форма 7.1 13г.'!DJ20</f>
        <v>0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</row>
    <row r="8" spans="1:111" s="2" customFormat="1" ht="30.75" customHeight="1">
      <c r="A8" s="61"/>
      <c r="B8" s="206" t="s">
        <v>176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7"/>
      <c r="BL8" s="211" t="s">
        <v>208</v>
      </c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85">
        <f>'Форма 7.1 13г.'!DJ22</f>
        <v>0</v>
      </c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</row>
    <row r="9" spans="1:111" s="2" customFormat="1" ht="30.75" customHeight="1">
      <c r="A9" s="61"/>
      <c r="B9" s="206" t="s">
        <v>177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7"/>
      <c r="BL9" s="211" t="s">
        <v>209</v>
      </c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85">
        <f>CI5*CI7+CI6*CI8</f>
        <v>0</v>
      </c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</row>
    <row r="10" spans="1:111" s="2" customFormat="1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</row>
    <row r="11" spans="4:108" ht="15">
      <c r="D11" s="71" t="str">
        <f>'Форма 1.1'!L30</f>
        <v>Директор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T11" s="71" t="str">
        <f>'Форма 1.1'!BX30</f>
        <v>А.В. Меньшаков</v>
      </c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</row>
    <row r="12" spans="4:108" ht="15">
      <c r="D12" s="69" t="s">
        <v>16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T12" s="69" t="s">
        <v>17</v>
      </c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I12" s="69" t="s">
        <v>18</v>
      </c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</row>
  </sheetData>
  <sheetProtection/>
  <mergeCells count="25">
    <mergeCell ref="D11:AR11"/>
    <mergeCell ref="AT11:CG11"/>
    <mergeCell ref="CI11:DD11"/>
    <mergeCell ref="D12:AR12"/>
    <mergeCell ref="AT12:CG12"/>
    <mergeCell ref="CI12:DD12"/>
    <mergeCell ref="B8:BK8"/>
    <mergeCell ref="BL8:CH8"/>
    <mergeCell ref="CI8:DG8"/>
    <mergeCell ref="B9:BK9"/>
    <mergeCell ref="BL9:CH9"/>
    <mergeCell ref="CI9:DG9"/>
    <mergeCell ref="B6:BK6"/>
    <mergeCell ref="BL6:CH6"/>
    <mergeCell ref="CI6:DG6"/>
    <mergeCell ref="B7:BK7"/>
    <mergeCell ref="BL7:CH7"/>
    <mergeCell ref="CI7:DG7"/>
    <mergeCell ref="A2:DG2"/>
    <mergeCell ref="A4:BK4"/>
    <mergeCell ref="BL4:CH4"/>
    <mergeCell ref="CI4:DG4"/>
    <mergeCell ref="B5:BK5"/>
    <mergeCell ref="BL5:CH5"/>
    <mergeCell ref="CI5:DG5"/>
  </mergeCells>
  <printOptions/>
  <pageMargins left="2.1653543307086616" right="0.5118110236220472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Надежда</cp:lastModifiedBy>
  <cp:lastPrinted>2014-03-31T08:37:15Z</cp:lastPrinted>
  <dcterms:created xsi:type="dcterms:W3CDTF">2011-09-19T03:03:04Z</dcterms:created>
  <dcterms:modified xsi:type="dcterms:W3CDTF">2014-04-14T08:23:26Z</dcterms:modified>
  <cp:category/>
  <cp:version/>
  <cp:contentType/>
  <cp:contentStatus/>
</cp:coreProperties>
</file>