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Анастасия Сергеевна\Выпадающие\ВЫПАДАЮЩИЕ за 2020 - Эффект ТК\Для сайта\Для сайта 18.10.2021\Подпункт а\"/>
    </mc:Choice>
  </mc:AlternateContent>
  <bookViews>
    <workbookView xWindow="0" yWindow="0" windowWidth="13440" windowHeight="12660" tabRatio="821"/>
  </bookViews>
  <sheets>
    <sheet name="Приложение 1 (город)" sheetId="20" r:id="rId1"/>
    <sheet name="Приложение 1 (не город)" sheetId="21" r:id="rId2"/>
    <sheet name="Приложение 5 (город)" sheetId="23" r:id="rId3"/>
    <sheet name="Приложение 5 (не город)" sheetId="24" r:id="rId4"/>
    <sheet name="Приложение № 2" sheetId="25" r:id="rId5"/>
    <sheet name="Приложение № 3" sheetId="26" r:id="rId6"/>
  </sheets>
  <externalReferences>
    <externalReference r:id="rId7"/>
  </externalReferences>
  <definedNames>
    <definedName name="_xlnm._FilterDatabase" localSheetId="0" hidden="1">'Приложение 1 (город)'!$A$10:$W$153</definedName>
    <definedName name="_xlnm.Print_Area" localSheetId="0">'Приложение 1 (город)'!$A$1:$G$157</definedName>
    <definedName name="_xlnm.Print_Area" localSheetId="1">'Приложение 1 (не город)'!$A$1:$G$87</definedName>
    <definedName name="_xlnm.Print_Area" localSheetId="2">'Приложение 5 (город)'!$A$1:$F$126</definedName>
    <definedName name="_xlnm.Print_Area" localSheetId="3">'Приложение 5 (не город)'!$A$1:$F$59</definedName>
    <definedName name="_xlnm.Print_Area" localSheetId="5">'Приложение № 3'!$A$1:$K$30</definedName>
  </definedNames>
  <calcPr calcId="162913"/>
</workbook>
</file>

<file path=xl/calcChain.xml><?xml version="1.0" encoding="utf-8"?>
<calcChain xmlns="http://schemas.openxmlformats.org/spreadsheetml/2006/main">
  <c r="K25" i="26" l="1"/>
  <c r="J25" i="26"/>
  <c r="I25" i="26"/>
  <c r="H25" i="26"/>
  <c r="G25" i="26"/>
  <c r="F25" i="26"/>
  <c r="E25" i="26"/>
  <c r="D25" i="26"/>
  <c r="C25" i="26"/>
  <c r="K19" i="26"/>
  <c r="K16" i="26" s="1"/>
  <c r="K11" i="26" s="1"/>
  <c r="J19" i="26"/>
  <c r="I19" i="26"/>
  <c r="I16" i="26" s="1"/>
  <c r="H19" i="26"/>
  <c r="G19" i="26"/>
  <c r="G16" i="26" s="1"/>
  <c r="G11" i="26" s="1"/>
  <c r="F19" i="26"/>
  <c r="F16" i="26" s="1"/>
  <c r="E19" i="26"/>
  <c r="E16" i="26" s="1"/>
  <c r="D19" i="26"/>
  <c r="C19" i="26"/>
  <c r="C16" i="26" s="1"/>
  <c r="J16" i="26"/>
  <c r="J11" i="26" s="1"/>
  <c r="H16" i="26"/>
  <c r="D16" i="26"/>
  <c r="E15" i="26"/>
  <c r="D15" i="26"/>
  <c r="C15" i="26"/>
  <c r="C11" i="26" s="1"/>
  <c r="E14" i="26"/>
  <c r="D14" i="26"/>
  <c r="D11" i="26"/>
  <c r="B10" i="26"/>
  <c r="C10" i="26" s="1"/>
  <c r="D10" i="26" s="1"/>
  <c r="E10" i="26" s="1"/>
  <c r="F10" i="26" s="1"/>
  <c r="G10" i="26" s="1"/>
  <c r="H10" i="26" s="1"/>
  <c r="I10" i="26" s="1"/>
  <c r="J10" i="26" s="1"/>
  <c r="K10" i="26" s="1"/>
  <c r="E21" i="25"/>
  <c r="N21" i="25" s="1"/>
  <c r="D21" i="25"/>
  <c r="M21" i="25" s="1"/>
  <c r="L20" i="25"/>
  <c r="E20" i="25"/>
  <c r="N20" i="25" s="1"/>
  <c r="D20" i="25"/>
  <c r="M20" i="25" s="1"/>
  <c r="C20" i="25"/>
  <c r="M19" i="25"/>
  <c r="L19" i="25"/>
  <c r="K19" i="25"/>
  <c r="J19" i="25"/>
  <c r="E19" i="25"/>
  <c r="N19" i="25" s="1"/>
  <c r="M18" i="25"/>
  <c r="L18" i="25"/>
  <c r="E18" i="25"/>
  <c r="N18" i="25" s="1"/>
  <c r="C17" i="25"/>
  <c r="D17" i="25" s="1"/>
  <c r="E17" i="25" s="1"/>
  <c r="F17" i="25" s="1"/>
  <c r="G17" i="25" s="1"/>
  <c r="H17" i="25" s="1"/>
  <c r="I17" i="25" s="1"/>
  <c r="J17" i="25" s="1"/>
  <c r="K17" i="25" s="1"/>
  <c r="L17" i="25" s="1"/>
  <c r="M17" i="25" s="1"/>
  <c r="N17" i="25" s="1"/>
  <c r="B17" i="25"/>
  <c r="E11" i="26" l="1"/>
  <c r="H11" i="26"/>
  <c r="F46" i="21"/>
  <c r="F45" i="21" s="1"/>
  <c r="F44" i="21" s="1"/>
  <c r="F43" i="21" s="1"/>
  <c r="F47" i="24"/>
  <c r="F46" i="24" s="1"/>
  <c r="F45" i="24" s="1"/>
  <c r="F44" i="24" s="1"/>
  <c r="F43" i="24" s="1"/>
  <c r="F40" i="24"/>
  <c r="F39" i="24" s="1"/>
  <c r="F38" i="24" s="1"/>
  <c r="F37" i="24" s="1"/>
  <c r="F36" i="24" s="1"/>
  <c r="F24" i="24"/>
  <c r="F25" i="24"/>
  <c r="F26" i="24"/>
  <c r="F23" i="24"/>
  <c r="F22" i="24" s="1"/>
  <c r="F21" i="24" s="1"/>
  <c r="F20" i="24" s="1"/>
  <c r="F19" i="24" s="1"/>
  <c r="E26" i="24"/>
  <c r="E25" i="24"/>
  <c r="E24" i="24"/>
  <c r="F89" i="20"/>
  <c r="F88" i="20" s="1"/>
  <c r="F85" i="23"/>
  <c r="F115" i="23"/>
  <c r="F119" i="23"/>
  <c r="F118" i="23" s="1"/>
  <c r="F111" i="23" s="1"/>
  <c r="C116" i="23"/>
  <c r="F105" i="23"/>
  <c r="F106" i="23"/>
  <c r="F107" i="23"/>
  <c r="F108" i="23"/>
  <c r="F109" i="23"/>
  <c r="D109" i="23"/>
  <c r="C109" i="23"/>
  <c r="F95" i="23"/>
  <c r="F94" i="23" s="1"/>
  <c r="F96" i="23"/>
  <c r="F97" i="23"/>
  <c r="F98" i="23"/>
  <c r="F99" i="23"/>
  <c r="E99" i="23"/>
  <c r="E98" i="23"/>
  <c r="E97" i="23"/>
  <c r="E96" i="23"/>
  <c r="F89" i="23"/>
  <c r="F88" i="23" s="1"/>
  <c r="F91" i="23"/>
  <c r="F90" i="23"/>
  <c r="E91" i="23"/>
  <c r="E90" i="23"/>
  <c r="F86" i="23"/>
  <c r="F79" i="23"/>
  <c r="F80" i="23"/>
  <c r="F81" i="23"/>
  <c r="F82" i="23"/>
  <c r="F83" i="23"/>
  <c r="F75" i="23"/>
  <c r="F74" i="23" s="1"/>
  <c r="F73" i="23" s="1"/>
  <c r="F72" i="23" s="1"/>
  <c r="F76" i="23"/>
  <c r="F59" i="23"/>
  <c r="F62" i="23"/>
  <c r="F61" i="23" s="1"/>
  <c r="F60" i="23" s="1"/>
  <c r="F56" i="23"/>
  <c r="F55" i="23" s="1"/>
  <c r="F54" i="23" s="1"/>
  <c r="F53" i="23" s="1"/>
  <c r="F40" i="23"/>
  <c r="F39" i="23" s="1"/>
  <c r="F38" i="23" s="1"/>
  <c r="F37" i="23" s="1"/>
  <c r="F36" i="23" s="1"/>
  <c r="F41" i="23"/>
  <c r="F42" i="23"/>
  <c r="E42" i="23"/>
  <c r="E41" i="23"/>
  <c r="F23" i="23"/>
  <c r="F22" i="23" s="1"/>
  <c r="F21" i="23" s="1"/>
  <c r="F20" i="23" s="1"/>
  <c r="F19" i="23" s="1"/>
  <c r="F24" i="23"/>
  <c r="F25" i="23"/>
  <c r="F26" i="23"/>
  <c r="E26" i="23"/>
  <c r="E25" i="23"/>
  <c r="E24" i="23"/>
  <c r="C70" i="21"/>
  <c r="F39" i="21"/>
  <c r="F38" i="21" s="1"/>
  <c r="F37" i="21" s="1"/>
  <c r="F36" i="21" s="1"/>
  <c r="F40" i="21"/>
  <c r="F23" i="21"/>
  <c r="F22" i="21" s="1"/>
  <c r="F21" i="21" s="1"/>
  <c r="F20" i="21" s="1"/>
  <c r="F19" i="21" s="1"/>
  <c r="F24" i="21"/>
  <c r="G24" i="21"/>
  <c r="F25" i="21"/>
  <c r="G25" i="21"/>
  <c r="F26" i="21"/>
  <c r="G26" i="21"/>
  <c r="E26" i="21"/>
  <c r="E25" i="21"/>
  <c r="E24" i="21"/>
  <c r="F147" i="20"/>
  <c r="F146" i="20" s="1"/>
  <c r="F143" i="20"/>
  <c r="G126" i="20"/>
  <c r="G127" i="20"/>
  <c r="F127" i="20"/>
  <c r="F126" i="20"/>
  <c r="F105" i="20"/>
  <c r="F106" i="20"/>
  <c r="F107" i="20"/>
  <c r="F108" i="20"/>
  <c r="F109" i="20"/>
  <c r="D109" i="20"/>
  <c r="C109" i="20"/>
  <c r="F95" i="20"/>
  <c r="F94" i="20" s="1"/>
  <c r="F96" i="20"/>
  <c r="G96" i="20"/>
  <c r="F97" i="20"/>
  <c r="G97" i="20"/>
  <c r="F98" i="20"/>
  <c r="G98" i="20"/>
  <c r="F99" i="20"/>
  <c r="G99" i="20"/>
  <c r="E98" i="20"/>
  <c r="E99" i="20"/>
  <c r="E97" i="20"/>
  <c r="E96" i="20"/>
  <c r="G91" i="20"/>
  <c r="G90" i="20"/>
  <c r="F91" i="20"/>
  <c r="F90" i="20"/>
  <c r="E91" i="20"/>
  <c r="E90" i="20"/>
  <c r="F86" i="20"/>
  <c r="F85" i="20" s="1"/>
  <c r="D86" i="20"/>
  <c r="C86" i="20"/>
  <c r="F79" i="20"/>
  <c r="F80" i="20"/>
  <c r="F81" i="20"/>
  <c r="F82" i="20"/>
  <c r="F83" i="20"/>
  <c r="D83" i="20"/>
  <c r="C83" i="20"/>
  <c r="F76" i="20"/>
  <c r="F75" i="20" s="1"/>
  <c r="F74" i="20" s="1"/>
  <c r="F73" i="20" s="1"/>
  <c r="F72" i="20" s="1"/>
  <c r="F59" i="20"/>
  <c r="F62" i="20"/>
  <c r="F61" i="20" s="1"/>
  <c r="F60" i="20" s="1"/>
  <c r="F63" i="20"/>
  <c r="D63" i="20"/>
  <c r="C63" i="20"/>
  <c r="F57" i="20"/>
  <c r="F56" i="20" s="1"/>
  <c r="F55" i="20" s="1"/>
  <c r="F54" i="20" s="1"/>
  <c r="F53" i="20" s="1"/>
  <c r="D57" i="20"/>
  <c r="C57" i="20"/>
  <c r="F40" i="20"/>
  <c r="F39" i="20" s="1"/>
  <c r="F38" i="20" s="1"/>
  <c r="F37" i="20" s="1"/>
  <c r="F36" i="20" s="1"/>
  <c r="F23" i="20"/>
  <c r="F22" i="20" s="1"/>
  <c r="F21" i="20" s="1"/>
  <c r="F20" i="20" s="1"/>
  <c r="F19" i="20" s="1"/>
  <c r="F41" i="20"/>
  <c r="G41" i="20"/>
  <c r="F42" i="20"/>
  <c r="G42" i="20"/>
  <c r="E42" i="20"/>
  <c r="E41" i="20"/>
  <c r="F24" i="20"/>
  <c r="G24" i="20"/>
  <c r="F25" i="20"/>
  <c r="G25" i="20"/>
  <c r="F26" i="20"/>
  <c r="G26" i="20"/>
  <c r="E26" i="20"/>
  <c r="E25" i="20"/>
  <c r="E24" i="20"/>
  <c r="F11" i="24" l="1"/>
  <c r="F65" i="23"/>
  <c r="F11" i="23"/>
  <c r="F11" i="21"/>
  <c r="F142" i="20"/>
  <c r="F65" i="20"/>
  <c r="F11" i="20"/>
  <c r="E109" i="23" l="1"/>
  <c r="E108" i="23"/>
  <c r="E107" i="23"/>
  <c r="E106" i="23"/>
  <c r="E105" i="23"/>
  <c r="E95" i="23"/>
  <c r="E94" i="23"/>
  <c r="E89" i="23"/>
  <c r="E88" i="23" s="1"/>
  <c r="E86" i="23"/>
  <c r="E85" i="23" s="1"/>
  <c r="E83" i="23"/>
  <c r="E82" i="23"/>
  <c r="E81" i="23"/>
  <c r="E80" i="23"/>
  <c r="E79" i="23"/>
  <c r="E76" i="23"/>
  <c r="E75" i="23" s="1"/>
  <c r="E74" i="23" s="1"/>
  <c r="E73" i="23" s="1"/>
  <c r="E72" i="23" s="1"/>
  <c r="E63" i="23"/>
  <c r="E62" i="23"/>
  <c r="E61" i="23" s="1"/>
  <c r="E60" i="23" s="1"/>
  <c r="E59" i="23"/>
  <c r="E57" i="23"/>
  <c r="E56" i="23" s="1"/>
  <c r="E55" i="23" s="1"/>
  <c r="E54" i="23" s="1"/>
  <c r="E53" i="23" s="1"/>
  <c r="E40" i="23"/>
  <c r="E39" i="23" s="1"/>
  <c r="E38" i="23" s="1"/>
  <c r="E37" i="23" s="1"/>
  <c r="E36" i="23" s="1"/>
  <c r="E23" i="23"/>
  <c r="E22" i="23" s="1"/>
  <c r="E21" i="23" s="1"/>
  <c r="E20" i="23" s="1"/>
  <c r="E19" i="23" s="1"/>
  <c r="E116" i="23"/>
  <c r="E115" i="23" s="1"/>
  <c r="E119" i="23"/>
  <c r="E118" i="23" s="1"/>
  <c r="G95" i="20"/>
  <c r="E95" i="20"/>
  <c r="G89" i="20"/>
  <c r="E89" i="20"/>
  <c r="E11" i="23" l="1"/>
  <c r="E65" i="23"/>
  <c r="E111" i="23"/>
  <c r="E57" i="20" l="1"/>
  <c r="G125" i="20"/>
  <c r="F125" i="20"/>
  <c r="E109" i="20"/>
  <c r="E79" i="20"/>
  <c r="G86" i="20"/>
  <c r="G85" i="20" s="1"/>
  <c r="E86" i="20"/>
  <c r="E85" i="20" s="1"/>
  <c r="E76" i="20"/>
  <c r="G147" i="20" l="1"/>
  <c r="G23" i="20" l="1"/>
  <c r="G22" i="20" s="1"/>
  <c r="G21" i="20" s="1"/>
  <c r="G20" i="20" s="1"/>
  <c r="G19" i="20" s="1"/>
  <c r="E23" i="20"/>
  <c r="E22" i="20" s="1"/>
  <c r="E21" i="20" s="1"/>
  <c r="E20" i="20" s="1"/>
  <c r="E19" i="20" s="1"/>
  <c r="G40" i="20"/>
  <c r="G39" i="20" s="1"/>
  <c r="G38" i="20" s="1"/>
  <c r="G37" i="20" s="1"/>
  <c r="G36" i="20" s="1"/>
  <c r="E40" i="20"/>
  <c r="E39" i="20" s="1"/>
  <c r="E38" i="20" s="1"/>
  <c r="E37" i="20" s="1"/>
  <c r="E36" i="20" s="1"/>
  <c r="G57" i="20"/>
  <c r="G56" i="20" s="1"/>
  <c r="G55" i="20" s="1"/>
  <c r="G54" i="20" s="1"/>
  <c r="G53" i="20" s="1"/>
  <c r="E56" i="20"/>
  <c r="E55" i="20" s="1"/>
  <c r="E54" i="20" s="1"/>
  <c r="E53" i="20" s="1"/>
  <c r="G63" i="20"/>
  <c r="G62" i="20"/>
  <c r="G61" i="20" s="1"/>
  <c r="G60" i="20" s="1"/>
  <c r="G59" i="20"/>
  <c r="E59" i="20"/>
  <c r="E62" i="20"/>
  <c r="E61" i="20" s="1"/>
  <c r="E60" i="20" s="1"/>
  <c r="E63" i="20"/>
  <c r="G76" i="20"/>
  <c r="G75" i="20" s="1"/>
  <c r="G74" i="20" s="1"/>
  <c r="G73" i="20" s="1"/>
  <c r="G72" i="20" s="1"/>
  <c r="E75" i="20"/>
  <c r="E74" i="20" s="1"/>
  <c r="E73" i="20" s="1"/>
  <c r="E72" i="20" s="1"/>
  <c r="G83" i="20"/>
  <c r="G82" i="20"/>
  <c r="G81" i="20"/>
  <c r="G80" i="20"/>
  <c r="G79" i="20"/>
  <c r="E80" i="20"/>
  <c r="E81" i="20"/>
  <c r="E82" i="20"/>
  <c r="E83" i="20"/>
  <c r="G88" i="20"/>
  <c r="E88" i="20"/>
  <c r="G94" i="20"/>
  <c r="E94" i="20"/>
  <c r="G109" i="20"/>
  <c r="G108" i="20"/>
  <c r="G107" i="20"/>
  <c r="G106" i="20"/>
  <c r="G105" i="20"/>
  <c r="E105" i="20"/>
  <c r="E106" i="20"/>
  <c r="E107" i="20"/>
  <c r="E108" i="20"/>
  <c r="G144" i="20"/>
  <c r="G143" i="20" s="1"/>
  <c r="E144" i="20"/>
  <c r="E143" i="20" s="1"/>
  <c r="G146" i="20"/>
  <c r="E65" i="20" l="1"/>
  <c r="G65" i="20"/>
  <c r="E11" i="20"/>
  <c r="G11" i="20"/>
  <c r="G142" i="20"/>
  <c r="E147" i="20"/>
  <c r="E146" i="20" s="1"/>
  <c r="E142" i="20" s="1"/>
  <c r="G124" i="20" l="1"/>
  <c r="G123" i="20" s="1"/>
  <c r="G122" i="20" s="1"/>
  <c r="G116" i="20" s="1"/>
  <c r="F124" i="20"/>
  <c r="F123" i="20" s="1"/>
  <c r="F122" i="20" l="1"/>
  <c r="F116" i="20" s="1"/>
  <c r="E47" i="24"/>
  <c r="E46" i="24" s="1"/>
  <c r="E45" i="24" s="1"/>
  <c r="E44" i="24" s="1"/>
  <c r="E43" i="24" s="1"/>
  <c r="E40" i="24"/>
  <c r="E39" i="24"/>
  <c r="E38" i="24" s="1"/>
  <c r="E37" i="24" s="1"/>
  <c r="E36" i="24" s="1"/>
  <c r="E23" i="24"/>
  <c r="E22" i="24" s="1"/>
  <c r="E21" i="24" s="1"/>
  <c r="E20" i="24" s="1"/>
  <c r="E19" i="24" s="1"/>
  <c r="G23" i="21"/>
  <c r="G22" i="21" s="1"/>
  <c r="G21" i="21" s="1"/>
  <c r="G20" i="21" s="1"/>
  <c r="G19" i="21" s="1"/>
  <c r="E23" i="21"/>
  <c r="E22" i="21" s="1"/>
  <c r="E21" i="21" s="1"/>
  <c r="E20" i="21" s="1"/>
  <c r="E19" i="21" s="1"/>
  <c r="G40" i="21"/>
  <c r="G39" i="21" s="1"/>
  <c r="G38" i="21" s="1"/>
  <c r="G37" i="21" s="1"/>
  <c r="G36" i="21" s="1"/>
  <c r="E40" i="21"/>
  <c r="E39" i="21" s="1"/>
  <c r="E38" i="21" s="1"/>
  <c r="E37" i="21" s="1"/>
  <c r="E36" i="21" s="1"/>
  <c r="G47" i="21"/>
  <c r="G46" i="21" s="1"/>
  <c r="G45" i="21" s="1"/>
  <c r="G44" i="21" s="1"/>
  <c r="G43" i="21" s="1"/>
  <c r="E47" i="21"/>
  <c r="E46" i="21" s="1"/>
  <c r="E45" i="21" s="1"/>
  <c r="E44" i="21" s="1"/>
  <c r="E43" i="21" s="1"/>
  <c r="G70" i="21"/>
  <c r="G69" i="21" s="1"/>
  <c r="G68" i="21" s="1"/>
  <c r="G67" i="21" s="1"/>
  <c r="G61" i="21" s="1"/>
  <c r="F70" i="21"/>
  <c r="F69" i="21" s="1"/>
  <c r="F68" i="21" s="1"/>
  <c r="F67" i="21" s="1"/>
  <c r="F61" i="21" s="1"/>
  <c r="E11" i="24" l="1"/>
  <c r="G11" i="21"/>
  <c r="E11" i="21"/>
</calcChain>
</file>

<file path=xl/sharedStrings.xml><?xml version="1.0" encoding="utf-8"?>
<sst xmlns="http://schemas.openxmlformats.org/spreadsheetml/2006/main" count="787" uniqueCount="286">
  <si>
    <t>№ п/п</t>
  </si>
  <si>
    <t>Объект электросетевого хозяйства</t>
  </si>
  <si>
    <t xml:space="preserve">Год ввода объекта </t>
  </si>
  <si>
    <t>Уровень напряжения, кВ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</si>
  <si>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</si>
  <si>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</si>
  <si>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</si>
  <si>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(название организации)</t>
  </si>
  <si>
    <t>Присоединенная максимальная мощность, кВт</t>
  </si>
  <si>
    <t>Максимальная мощность, кВт</t>
  </si>
  <si>
    <t>Обеспечение средствами коммерческого учета электрической энергии (мощности)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</si>
  <si>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программы, а также на обеспечение средствами коммерческого учета электрической энергии (мощности)</t>
  </si>
  <si>
    <r>
      <t xml:space="preserve">Сведения о строительстве линий электропередачи при технологическом присоединении энергопринимающих устройств 
максимальной мощностью </t>
    </r>
    <r>
      <rPr>
        <b/>
        <sz val="11"/>
        <color rgb="FFFF0000"/>
        <rFont val="Times New Roman"/>
        <family val="1"/>
        <charset val="204"/>
      </rPr>
      <t>менее 670 кВт</t>
    </r>
    <r>
      <rPr>
        <b/>
        <sz val="11"/>
        <color theme="1"/>
        <rFont val="Times New Roman"/>
        <family val="1"/>
        <charset val="204"/>
      </rPr>
      <t xml:space="preserve"> и на уровне напряжения </t>
    </r>
    <r>
      <rPr>
        <b/>
        <sz val="11"/>
        <color rgb="FFFF0000"/>
        <rFont val="Times New Roman"/>
        <family val="1"/>
        <charset val="204"/>
      </rPr>
      <t>20 кВ и менее</t>
    </r>
    <r>
      <rPr>
        <b/>
        <sz val="11"/>
        <color theme="1"/>
        <rFont val="Times New Roman"/>
        <family val="1"/>
        <charset val="204"/>
      </rPr>
      <t xml:space="preserve"> к электрическим сетям</t>
    </r>
  </si>
  <si>
    <t>за 2018 - 2020 гг.</t>
  </si>
  <si>
    <t>Протяженность (для линий электропередачи), метров/Количество пунктов секционирования, штук/ Количество точек учета, штук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</si>
  <si>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</si>
  <si>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Объект электросетевого хозяйства/
Средство коммерческого учета электрической энергии (мощности)</t>
  </si>
  <si>
    <t>1.</t>
  </si>
  <si>
    <t>Материал опоры (деревянные (j=1), металлические (j=2), железобетонные (j=3))</t>
  </si>
  <si>
    <t>1.j</t>
  </si>
  <si>
    <t>1.j.k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</si>
  <si>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</si>
  <si>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(l=3), алюминиевый (l=4))</t>
  </si>
  <si>
    <t>1.j.k.1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</si>
  <si>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</si>
  <si>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l.j.k.l.m</t>
  </si>
  <si>
    <t xml:space="preserve">l.j.k.l.m.n
</t>
  </si>
  <si>
    <t>Количество цепей (одноцепная (n = 1), двухцепная (n = 2)</t>
  </si>
  <si>
    <t>на металлических опорах, за исключением многогранных (о = 1), на многогранных опорах (о = 2)</t>
  </si>
  <si>
    <t>1.2.k.l.m.n.o</t>
  </si>
  <si>
    <t>&lt;пообъектная расшифровка&gt;</t>
  </si>
  <si>
    <t>2.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</si>
  <si>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</si>
  <si>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</si>
  <si>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Одножильные (k=1) и многожильные (k=2)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</si>
  <si>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</si>
  <si>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</si>
  <si>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</si>
  <si>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</si>
  <si>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</si>
  <si>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</si>
  <si>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2.j.k.l.m.n</t>
  </si>
  <si>
    <t>3.</t>
  </si>
  <si>
    <t>Реклоузеры (j = 1)линейные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</si>
  <si>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3.j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</si>
  <si>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</si>
  <si>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</si>
  <si>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</si>
  <si>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3.4.k.l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</si>
  <si>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</si>
  <si>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</t>
  </si>
  <si>
    <t>4.j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</si>
  <si>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</si>
  <si>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4.j.k</t>
  </si>
  <si>
    <t>Однотрансформаторные (k=1), двухтрансформаторные и более (k=2)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</si>
  <si>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</t>
  </si>
  <si>
    <t>4.j.k.l</t>
  </si>
  <si>
    <t>4.j.k.l.m</t>
  </si>
  <si>
    <t>Столбового/мачтового типа (m = 1), шкафного или киоскового типа (m = 2), блочного типа (m = 3)</t>
  </si>
  <si>
    <t>Строительство распределительных трансформаторных подстанций (РТП) с уровнем напряжения до 35 кВ</t>
  </si>
  <si>
    <t>5.</t>
  </si>
  <si>
    <t>5.j</t>
  </si>
  <si>
    <t>Распределительные трансформаторные подстанции (РТП)</t>
  </si>
  <si>
    <t>5.j.k</t>
  </si>
  <si>
    <t>5.j.k.l</t>
  </si>
  <si>
    <t>Трансформаторная мощность до 25 кВА включительно (l = 1), от 25 до 100 кВА включительно (l = 2), от 100 до 250 кВА включительно (l = 3), от 250 до 400 кВА (l =4),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</si>
  <si>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</si>
  <si>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</si>
  <si>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</si>
  <si>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</si>
  <si>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</si>
  <si>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</si>
  <si>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7.</t>
  </si>
  <si>
    <t>7.j</t>
  </si>
  <si>
    <t>однофазный (j=1),
трехфазный (j=2)</t>
  </si>
  <si>
    <t>7.j.k</t>
  </si>
  <si>
    <r>
      <t xml:space="preserve">Приложение № 1 
к Методическим указаниям по определению размера платы 
за технологическое присоединение к электрическим сетям
от 29.08.2017 № 1135/17 
</t>
    </r>
    <r>
      <rPr>
        <sz val="9"/>
        <color rgb="FFFF0000"/>
        <rFont val="Times New Roman"/>
        <family val="1"/>
        <charset val="204"/>
      </rPr>
      <t>(с изменениями от 22 июня 2020 г., 21 апреля 2021 г.)</t>
    </r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</si>
  <si>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</si>
  <si>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Количество ячеек в распределительном пункте (до 5 ячеек включительно (l = 1), от 5 до 10 ячеек включительно (l = 2), от 10 до 15 ячеек включительно (l = 3), свыше 15 ячеек (l = 4)</t>
  </si>
  <si>
    <t>3.j.k.l</t>
  </si>
  <si>
    <t>4j</t>
  </si>
  <si>
    <t>однофазный (j = 1), трехфазный (j = 2)</t>
  </si>
  <si>
    <t>прямого включения (k = 1), полукосвенного включения (k = 2), косвенного включения (k = 3)</t>
  </si>
  <si>
    <t>Протяженность 
(для линий электропередачи), м
Количество пунктов секционирования, штук/ Количество точек учета, штук</t>
  </si>
  <si>
    <t>прямого включения (k=1),
полукосвенного включения (k=2),
косвенного включения (k=3)</t>
  </si>
  <si>
    <r>
      <t xml:space="preserve">(для случаев технологического присоединения на территории </t>
    </r>
    <r>
      <rPr>
        <b/>
        <sz val="11"/>
        <color theme="1"/>
        <rFont val="Times New Roman"/>
        <family val="1"/>
        <charset val="204"/>
      </rPr>
      <t>городских</t>
    </r>
    <r>
      <rPr>
        <sz val="11"/>
        <color theme="1"/>
        <rFont val="Times New Roman"/>
        <family val="1"/>
        <charset val="204"/>
      </rPr>
      <t xml:space="preserve"> населенных пунктов)</t>
    </r>
  </si>
  <si>
    <r>
      <t xml:space="preserve">(для территорий, </t>
    </r>
    <r>
      <rPr>
        <b/>
        <sz val="11"/>
        <color theme="1"/>
        <rFont val="Times New Roman"/>
        <family val="1"/>
        <charset val="204"/>
      </rPr>
      <t>не относящихся к территориям городских</t>
    </r>
    <r>
      <rPr>
        <sz val="11"/>
        <color theme="1"/>
        <rFont val="Times New Roman"/>
        <family val="1"/>
        <charset val="204"/>
      </rPr>
      <t xml:space="preserve"> населенных пунктов)</t>
    </r>
  </si>
  <si>
    <r>
      <t xml:space="preserve">Приложение № 5
к Методическим указаниям по определению размера платы 
за технологическое присоединение к электрическим сетям
от 29.08.2017 № 1135/17 
</t>
    </r>
    <r>
      <rPr>
        <sz val="8"/>
        <color rgb="FFFF0000"/>
        <rFont val="Times New Roman"/>
        <family val="1"/>
        <charset val="204"/>
      </rPr>
      <t>(с изменениями от 22 июня 2020 г., 21 апреля 2021 г.)</t>
    </r>
  </si>
  <si>
    <t>*….</t>
  </si>
  <si>
    <t>ООО "Эффект ТК"</t>
  </si>
  <si>
    <t>1.1</t>
  </si>
  <si>
    <t>Материал опоры (деревянные (j=1)</t>
  </si>
  <si>
    <t>Тип провода (изолированный провод (k=1)</t>
  </si>
  <si>
    <t>1.1.1</t>
  </si>
  <si>
    <t>Материал провода алюминиевый (l=4))</t>
  </si>
  <si>
    <t>1.1.1.4</t>
  </si>
  <si>
    <t>Сечение провода (диапазон до 50 квадратных мм включительно (m = 1)</t>
  </si>
  <si>
    <t>1.1.1.4.1</t>
  </si>
  <si>
    <t>Количество цепей (одноцепная (n = 1))</t>
  </si>
  <si>
    <t>1.1.1.4.1.1</t>
  </si>
  <si>
    <t>Ковалева Людмила Валерьевна</t>
  </si>
  <si>
    <t>Администрации Верхнеуфалейского городского округа</t>
  </si>
  <si>
    <t>Сечение провода от 50 до 100 квадратных мм включительно (m = 2)</t>
  </si>
  <si>
    <t>1.1.1.4.2</t>
  </si>
  <si>
    <t>1.1.1.4.2.1</t>
  </si>
  <si>
    <t>Гончарова Альфия Гибадуловна</t>
  </si>
  <si>
    <t>Трансформаторные подстанции (ТП), за исключением распределительных трансформаторных подстанций (РТП) 6/0,4 кВ (j = 1)</t>
  </si>
  <si>
    <t>Однотрансформаторные (k=1)</t>
  </si>
  <si>
    <t>Трансформаторная мощность от 25 до 100 кВА включительно (l = 2)</t>
  </si>
  <si>
    <t>Киоскового типа (m = 2)</t>
  </si>
  <si>
    <t>4.1.</t>
  </si>
  <si>
    <t>4.1.1</t>
  </si>
  <si>
    <t>4.1.1.2</t>
  </si>
  <si>
    <t>4.1.1.2.2</t>
  </si>
  <si>
    <t>6/0,4</t>
  </si>
  <si>
    <t>Власов Евгений Владимирович</t>
  </si>
  <si>
    <t>Гринь Наталья Александровна Гринь Каралина Андреевна Гринь Кирилл Андреевич Гринь Андрей Николаевич</t>
  </si>
  <si>
    <t>Калашникова Светлана Владимировна</t>
  </si>
  <si>
    <t>Бузунов Владимир Александрович</t>
  </si>
  <si>
    <t>Мухлина Кристина Ибадовна</t>
  </si>
  <si>
    <t>Рупека Анатолий Владимирович</t>
  </si>
  <si>
    <t>Савина Ольга Александровна</t>
  </si>
  <si>
    <t>Совин Юрий Константинович</t>
  </si>
  <si>
    <t>Лукьянова Ольга Викторовна</t>
  </si>
  <si>
    <t>Порожская Роза Дарвиновна</t>
  </si>
  <si>
    <t>Материал опоры железобетонные (j=3))</t>
  </si>
  <si>
    <t>Материал провода алюминиевый (l=4)</t>
  </si>
  <si>
    <t>Сечение провода диапазон до 50 квадратных мм включительно (m = 1)</t>
  </si>
  <si>
    <t>Количество цепей (одноцепная (n = 1)</t>
  </si>
  <si>
    <t>1.3</t>
  </si>
  <si>
    <t>1.3.1</t>
  </si>
  <si>
    <t>1.3.1.4</t>
  </si>
  <si>
    <t>1.3.1.4.1</t>
  </si>
  <si>
    <t>1.3.1.4.1.1</t>
  </si>
  <si>
    <t>Зубова Екатерина Сергеевна</t>
  </si>
  <si>
    <t>7</t>
  </si>
  <si>
    <t>Абрамов Михаил Яковлевич</t>
  </si>
  <si>
    <t>ООО "Империя"</t>
  </si>
  <si>
    <t>Никончук Василий Леонидович</t>
  </si>
  <si>
    <t>ООО "Созвездие"</t>
  </si>
  <si>
    <t>Способ прокладки кабельных линий (в траншеях (j=1)</t>
  </si>
  <si>
    <t xml:space="preserve">Одножильные (k=1) </t>
  </si>
  <si>
    <t>Кабели с бумажной изоляцией (l=2)</t>
  </si>
  <si>
    <t>Сечение провода от 100 до 200 квадратных мм включительно (m = 3)</t>
  </si>
  <si>
    <t>Количество кабелей две (n = 2)</t>
  </si>
  <si>
    <t>2.1</t>
  </si>
  <si>
    <t>2.1.1</t>
  </si>
  <si>
    <t>2.1.1.2</t>
  </si>
  <si>
    <t>2.1.1.2.3</t>
  </si>
  <si>
    <t>2.1.1.2.3.2.</t>
  </si>
  <si>
    <t>ООО «ИКАР»</t>
  </si>
  <si>
    <t>Многожильные (k=2)</t>
  </si>
  <si>
    <t>Кабели с резиновой и пластмассовой изоляцией (l=1)</t>
  </si>
  <si>
    <t>2.1.</t>
  </si>
  <si>
    <t>2.1.2.</t>
  </si>
  <si>
    <t>2.1.2.1.</t>
  </si>
  <si>
    <t>2.1.2.1.1.</t>
  </si>
  <si>
    <t>2.1.2.1.1.2.</t>
  </si>
  <si>
    <t>Андреев Александр Федорович</t>
  </si>
  <si>
    <t>2.1.2.1.3.</t>
  </si>
  <si>
    <t>2.1.2.1.3.2.</t>
  </si>
  <si>
    <t>Сечение провода от 200 до 250 квадратных мм включительно (m = 4)</t>
  </si>
  <si>
    <t>2.1.2.1.4.</t>
  </si>
  <si>
    <t>2.1.2.1.4.2.</t>
  </si>
  <si>
    <t>ООО «БМ -  ГРУПП» (ООО "ИКАР")</t>
  </si>
  <si>
    <t>Трансформаторные подстанции (ТП) 10/0,4 кВ (j = 2)</t>
  </si>
  <si>
    <t>Двухтрансформаторные и более (k=2)</t>
  </si>
  <si>
    <t>Трансформаторная мощность от 400 до 1000 кВА включительно (l = 5)</t>
  </si>
  <si>
    <t>Блочного типа (m = 3)</t>
  </si>
  <si>
    <t>4.2.</t>
  </si>
  <si>
    <t>4.2.2.</t>
  </si>
  <si>
    <t>4.2.2.5.</t>
  </si>
  <si>
    <t>4.2.2.5.3.</t>
  </si>
  <si>
    <t>10/0,4</t>
  </si>
  <si>
    <t>6</t>
  </si>
  <si>
    <t>Вакушин С.Н.</t>
  </si>
  <si>
    <t>Савельева Е.В.</t>
  </si>
  <si>
    <t>Штуркин А.Д.</t>
  </si>
  <si>
    <t>Шавкунов Е.В.</t>
  </si>
  <si>
    <t>Артюх Е.Н.</t>
  </si>
  <si>
    <t>Поскребышев А.Е.</t>
  </si>
  <si>
    <t>Анфилофьев А.В.</t>
  </si>
  <si>
    <t>Пилат Л.П.</t>
  </si>
  <si>
    <t>Веселов Р.А.</t>
  </si>
  <si>
    <t>Доминова Т.Я.</t>
  </si>
  <si>
    <t>Конкин М.П.</t>
  </si>
  <si>
    <t>Красникова Г.И.</t>
  </si>
  <si>
    <t>Шувалова И.В.</t>
  </si>
  <si>
    <t>2.1.2.2</t>
  </si>
  <si>
    <t>2.1.2.2.4</t>
  </si>
  <si>
    <t>2.1.2.2.4.2.</t>
  </si>
  <si>
    <t>ООО "Легион Инжиниринг"</t>
  </si>
  <si>
    <t>7.1.</t>
  </si>
  <si>
    <t>7.1.1.</t>
  </si>
  <si>
    <t>однофазный (j=1)</t>
  </si>
  <si>
    <t>прямого включения (k=1)</t>
  </si>
  <si>
    <t>7.2.</t>
  </si>
  <si>
    <t>7.2.1.</t>
  </si>
  <si>
    <t>трехфазный (j=2)</t>
  </si>
  <si>
    <t>4.1.1.</t>
  </si>
  <si>
    <t>4.2.1.</t>
  </si>
  <si>
    <t>Сечение провода (диапазон от 50 квадратных мм до 100 квардатных мм включительно (m = 2)</t>
  </si>
  <si>
    <t>2.1.2.1.2.</t>
  </si>
  <si>
    <t>2.1.2.1.2.2.</t>
  </si>
  <si>
    <t>ООО "НИКС"</t>
  </si>
  <si>
    <t>ООО СЗ «ИКАР»</t>
  </si>
  <si>
    <t>21</t>
  </si>
  <si>
    <t>22</t>
  </si>
  <si>
    <t>1.1.1.4.1.1.1</t>
  </si>
  <si>
    <t>1.1.1.4.1.1.2</t>
  </si>
  <si>
    <t>1.1.1.4.1.1.3</t>
  </si>
  <si>
    <t>1.1.1.4.2.1.1</t>
  </si>
  <si>
    <t>1.1.1.4.2.1.2</t>
  </si>
  <si>
    <t>2.1.2.1.3.2.1</t>
  </si>
  <si>
    <t>2.1.2.1.3.2.2</t>
  </si>
  <si>
    <t>2.1.2.1.4.2.1</t>
  </si>
  <si>
    <t>2.1.2.1.4.2.2</t>
  </si>
  <si>
    <t>2.1.2.1.4.2.3</t>
  </si>
  <si>
    <t>2.1.2.1.4.2.4</t>
  </si>
  <si>
    <t>4.1.1.1.</t>
  </si>
  <si>
    <t>2.1.2.1.4.2.5</t>
  </si>
  <si>
    <t>2.1.2.1.4.2.6</t>
  </si>
  <si>
    <t>2.1.2.1.4.2.7</t>
  </si>
  <si>
    <t>2.1.2.1.4.2.8</t>
  </si>
  <si>
    <t>2.1.2.1.4.2.9</t>
  </si>
  <si>
    <r>
      <t xml:space="preserve">Приложение N 2 к Методическим указаниям
по определению размера платы за технологическое
присоединение к электрическим сетям
</t>
    </r>
    <r>
      <rPr>
        <b/>
        <sz val="11"/>
        <color theme="1"/>
        <rFont val="Times New Roman"/>
        <family val="1"/>
        <charset val="204"/>
      </rPr>
      <t>(с изменениями от 22 июня 2020 г., 21 апреля 2021 г.)</t>
    </r>
    <r>
      <rPr>
        <sz val="11"/>
        <color theme="1"/>
        <rFont val="Times New Roman"/>
        <family val="1"/>
        <charset val="204"/>
      </rPr>
      <t xml:space="preserve">
</t>
    </r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</si>
  <si>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</si>
  <si>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>№п/п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</si>
  <si>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</si>
  <si>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</si>
  <si>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
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</si>
  <si>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</si>
  <si>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</si>
  <si>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</si>
  <si>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2018 г.</t>
  </si>
  <si>
    <t>2019 г.</t>
  </si>
  <si>
    <t>2020 г.</t>
  </si>
  <si>
    <t>факт (заполняется в соответствии с исполнительной документацией)</t>
  </si>
  <si>
    <t>факт</t>
  </si>
  <si>
    <t>Подготовка и выдача сетевой организацией технических условий Заявителю</t>
  </si>
  <si>
    <t>Проверка сетевой организацией выполнения технических условий Заявителем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</si>
  <si>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</si>
  <si>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2.2.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</si>
  <si>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</si>
  <si>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Приложение N 3 к Методическим указаниям
по определению размера платы за технологическое
присоединение к электрическим сетям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</si>
  <si>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2018-2020 гг. (выполняется отдельно по мероприятиям, предусмотренным подпунктами "а" и "в" пункта 16 Методических указаний)</t>
  </si>
  <si>
    <t>Показатели</t>
  </si>
  <si>
    <t>С 1.1. Подготовка и выдача сетевой организацией технических условий Заявителю, тыс. руб.</t>
  </si>
  <si>
    <t>С 1.2. Проверка сетевой организацией выполнения технических условий Заявителем, тыс. руб.</t>
  </si>
  <si>
    <t>С 1.2.1. 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</si>
  <si>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С 1.2.2. 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</si>
  <si>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Расходы по выполнению мероприятий по технологическому присоединению, всего</t>
  </si>
  <si>
    <t>Вспомогательные материалы</t>
  </si>
  <si>
    <t>1.2</t>
  </si>
  <si>
    <t>Энергия на хозяйственные нужды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</si>
  <si>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</si>
  <si>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</si>
  <si>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</si>
  <si>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</si>
  <si>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</si>
  <si>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</si>
  <si>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 xml:space="preserve"> работы и услуги производственного характера</t>
  </si>
  <si>
    <t>1.5.2</t>
  </si>
  <si>
    <t xml:space="preserve"> налоги и сборы, уменьшающие налогооблагаемую базу на прибыль организаций, всего</t>
  </si>
  <si>
    <t>1.5.3</t>
  </si>
  <si>
    <t xml:space="preserve"> работы и услуги непроизводственного характера, в том числе: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</si>
  <si>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</si>
  <si>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</si>
  <si>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</si>
  <si>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</si>
  <si>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</si>
  <si>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</si>
  <si>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</si>
  <si>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</si>
  <si>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</si>
  <si>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</si>
  <si>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1.6.</t>
  </si>
  <si>
    <t xml:space="preserve">Внереализационные расходы, всего
</t>
  </si>
  <si>
    <t>1.6.1</t>
  </si>
  <si>
    <t>расходы на услуги банков</t>
  </si>
  <si>
    <t>1.6.2</t>
  </si>
  <si>
    <t xml:space="preserve"> % за пользование кредитом</t>
  </si>
  <si>
    <t>1.6.3</t>
  </si>
  <si>
    <t>прочие обоснованные расходы</t>
  </si>
  <si>
    <t>1.6.4</t>
  </si>
  <si>
    <t>денежные выплаты социального характера (по Коллективному договору)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</si>
</sst>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0"/>
    <numFmt numFmtId="166" formatCode="#,##0_ ;\-#,##0\ 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D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>
      <alignment horizontal="center" vertical="center" wrapText="1"/>
    </xf>
    <xf numFmtId="165" fontId="2" fillId="0" borderId="0">
      <alignment horizontal="center" vertical="center" wrapText="1"/>
    </xf>
    <xf numFmtId="0" fontId="18" fillId="0" borderId="0"/>
  </cellStyleXfs>
  <cellXfs count="188">
    <xf numFmtId="0" fontId="0" fillId="0" borderId="0" xfId="0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5" borderId="1" xfId="0" applyFont="1" applyFill="1" applyBorder="1"/>
    <xf numFmtId="164" fontId="1" fillId="4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/>
    <xf numFmtId="49" fontId="1" fillId="6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4" fillId="7" borderId="1" xfId="0" applyFont="1" applyFill="1" applyBorder="1"/>
    <xf numFmtId="0" fontId="2" fillId="7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14" fillId="0" borderId="0" xfId="0" applyFont="1" applyFill="1"/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/>
    <xf numFmtId="4" fontId="2" fillId="0" borderId="1" xfId="0" applyNumberFormat="1" applyFont="1" applyBorder="1"/>
    <xf numFmtId="4" fontId="2" fillId="5" borderId="1" xfId="0" applyNumberFormat="1" applyFont="1" applyFill="1" applyBorder="1"/>
    <xf numFmtId="4" fontId="14" fillId="0" borderId="1" xfId="0" applyNumberFormat="1" applyFont="1" applyFill="1" applyBorder="1"/>
    <xf numFmtId="4" fontId="2" fillId="3" borderId="1" xfId="0" applyNumberFormat="1" applyFont="1" applyFill="1" applyBorder="1"/>
    <xf numFmtId="4" fontId="2" fillId="0" borderId="0" xfId="0" applyNumberFormat="1" applyFont="1"/>
    <xf numFmtId="49" fontId="14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0" borderId="0" xfId="0" applyFont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1" fillId="0" borderId="0" xfId="0" applyFont="1" applyFill="1"/>
    <xf numFmtId="0" fontId="5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top"/>
    </xf>
    <xf numFmtId="0" fontId="6" fillId="6" borderId="0" xfId="0" applyFont="1" applyFill="1" applyAlignment="1">
      <alignment horizontal="center" vertical="top"/>
    </xf>
    <xf numFmtId="0" fontId="2" fillId="6" borderId="0" xfId="0" applyFont="1" applyFill="1" applyBorder="1" applyAlignment="1">
      <alignment horizontal="center" vertical="top"/>
    </xf>
    <xf numFmtId="0" fontId="2" fillId="6" borderId="0" xfId="0" applyFont="1" applyFill="1" applyAlignment="1">
      <alignment horizontal="center" vertical="top"/>
    </xf>
    <xf numFmtId="0" fontId="5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6" fillId="0" borderId="0" xfId="0" applyFont="1" applyAlignment="1">
      <alignment horizontal="right" wrapText="1"/>
    </xf>
    <xf numFmtId="0" fontId="2" fillId="0" borderId="0" xfId="0" applyFont="1" applyAlignment="1"/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top"/>
    </xf>
    <xf numFmtId="0" fontId="6" fillId="4" borderId="0" xfId="0" applyFont="1" applyFill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4" fontId="1" fillId="5" borderId="1" xfId="0" applyNumberFormat="1" applyFont="1" applyFill="1" applyBorder="1"/>
    <xf numFmtId="49" fontId="1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/>
    <xf numFmtId="4" fontId="13" fillId="0" borderId="1" xfId="0" applyNumberFormat="1" applyFont="1" applyFill="1" applyBorder="1"/>
    <xf numFmtId="0" fontId="13" fillId="0" borderId="0" xfId="0" applyFont="1" applyFill="1"/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/>
    <xf numFmtId="4" fontId="15" fillId="0" borderId="1" xfId="0" applyNumberFormat="1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/>
    <xf numFmtId="4" fontId="16" fillId="0" borderId="1" xfId="0" applyNumberFormat="1" applyFont="1" applyFill="1" applyBorder="1"/>
    <xf numFmtId="0" fontId="16" fillId="0" borderId="0" xfId="0" applyFont="1" applyFill="1"/>
    <xf numFmtId="0" fontId="15" fillId="0" borderId="0" xfId="0" applyFont="1" applyFill="1"/>
    <xf numFmtId="49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3" fillId="8" borderId="0" xfId="0" applyFont="1" applyFill="1"/>
    <xf numFmtId="0" fontId="13" fillId="0" borderId="1" xfId="0" applyFont="1" applyFill="1" applyBorder="1" applyAlignment="1">
      <alignment horizontal="right"/>
    </xf>
    <xf numFmtId="0" fontId="17" fillId="0" borderId="0" xfId="0" applyFont="1" applyFill="1"/>
    <xf numFmtId="0" fontId="18" fillId="0" borderId="0" xfId="3"/>
    <xf numFmtId="0" fontId="2" fillId="0" borderId="0" xfId="3" applyFont="1" applyAlignment="1">
      <alignment horizontal="center" vertical="top" wrapText="1"/>
    </xf>
    <xf numFmtId="0" fontId="2" fillId="0" borderId="0" xfId="3" applyFont="1" applyAlignment="1">
      <alignment horizontal="center" vertical="top"/>
    </xf>
    <xf numFmtId="49" fontId="19" fillId="0" borderId="0" xfId="3" applyNumberFormat="1" applyFont="1" applyAlignment="1">
      <alignment horizontal="center" wrapText="1"/>
    </xf>
    <xf numFmtId="0" fontId="20" fillId="0" borderId="0" xfId="3" applyFont="1" applyAlignment="1"/>
    <xf numFmtId="49" fontId="3" fillId="0" borderId="0" xfId="3" applyNumberFormat="1" applyFont="1" applyAlignment="1">
      <alignment horizontal="center" wrapText="1"/>
    </xf>
    <xf numFmtId="0" fontId="21" fillId="0" borderId="0" xfId="3" applyFont="1" applyAlignment="1"/>
    <xf numFmtId="0" fontId="18" fillId="0" borderId="0" xfId="3" applyFill="1"/>
    <xf numFmtId="49" fontId="3" fillId="0" borderId="0" xfId="3" applyNumberFormat="1" applyFont="1" applyFill="1" applyAlignment="1">
      <alignment horizontal="center" wrapText="1"/>
    </xf>
    <xf numFmtId="0" fontId="21" fillId="0" borderId="0" xfId="3" applyFont="1" applyFill="1" applyAlignment="1"/>
    <xf numFmtId="164" fontId="2" fillId="0" borderId="0" xfId="3" applyNumberFormat="1" applyFont="1" applyFill="1"/>
    <xf numFmtId="164" fontId="18" fillId="0" borderId="0" xfId="3" applyNumberFormat="1" applyFill="1"/>
    <xf numFmtId="164" fontId="2" fillId="0" borderId="0" xfId="3" applyNumberFormat="1" applyFont="1"/>
    <xf numFmtId="164" fontId="18" fillId="0" borderId="0" xfId="3" applyNumberFormat="1"/>
    <xf numFmtId="166" fontId="2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left" wrapText="1"/>
    </xf>
    <xf numFmtId="4" fontId="2" fillId="0" borderId="1" xfId="3" applyNumberFormat="1" applyFont="1" applyFill="1" applyBorder="1"/>
    <xf numFmtId="4" fontId="18" fillId="0" borderId="0" xfId="3" applyNumberFormat="1"/>
    <xf numFmtId="166" fontId="2" fillId="0" borderId="0" xfId="3" applyNumberFormat="1" applyFont="1" applyBorder="1" applyAlignment="1">
      <alignment horizontal="center" vertical="center"/>
    </xf>
    <xf numFmtId="164" fontId="1" fillId="0" borderId="0" xfId="3" applyNumberFormat="1" applyFont="1" applyBorder="1" applyAlignment="1">
      <alignment horizontal="center" wrapText="1"/>
    </xf>
    <xf numFmtId="0" fontId="18" fillId="0" borderId="0" xfId="3" applyBorder="1"/>
    <xf numFmtId="0" fontId="2" fillId="0" borderId="0" xfId="3" applyFont="1"/>
    <xf numFmtId="49" fontId="3" fillId="0" borderId="0" xfId="3" applyNumberFormat="1" applyFont="1" applyAlignment="1">
      <alignment horizontal="center" wrapText="1"/>
    </xf>
    <xf numFmtId="164" fontId="1" fillId="0" borderId="8" xfId="3" applyNumberFormat="1" applyFont="1" applyBorder="1" applyAlignment="1">
      <alignment horizontal="center" vertical="center" wrapText="1"/>
    </xf>
    <xf numFmtId="164" fontId="1" fillId="0" borderId="8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 wrapText="1"/>
    </xf>
    <xf numFmtId="164" fontId="1" fillId="0" borderId="4" xfId="3" applyNumberFormat="1" applyFont="1" applyBorder="1" applyAlignment="1">
      <alignment horizontal="center" vertical="center" wrapText="1"/>
    </xf>
    <xf numFmtId="164" fontId="1" fillId="0" borderId="9" xfId="3" applyNumberFormat="1" applyFont="1" applyBorder="1" applyAlignment="1">
      <alignment horizontal="center" vertical="top" wrapText="1"/>
    </xf>
    <xf numFmtId="164" fontId="1" fillId="0" borderId="10" xfId="3" applyNumberFormat="1" applyFont="1" applyBorder="1" applyAlignment="1">
      <alignment horizontal="center" vertical="top" wrapText="1"/>
    </xf>
    <xf numFmtId="164" fontId="1" fillId="0" borderId="11" xfId="3" applyNumberFormat="1" applyFont="1" applyBorder="1" applyAlignment="1">
      <alignment horizontal="center" vertical="top" wrapText="1"/>
    </xf>
    <xf numFmtId="164" fontId="1" fillId="0" borderId="12" xfId="3" applyNumberFormat="1" applyFont="1" applyBorder="1" applyAlignment="1">
      <alignment horizontal="center" vertical="center" wrapText="1"/>
    </xf>
    <xf numFmtId="164" fontId="1" fillId="0" borderId="12" xfId="3" applyNumberFormat="1" applyFont="1" applyBorder="1" applyAlignment="1">
      <alignment horizontal="center" vertical="center"/>
    </xf>
    <xf numFmtId="164" fontId="1" fillId="0" borderId="5" xfId="3" applyNumberFormat="1" applyFont="1" applyBorder="1" applyAlignment="1">
      <alignment horizontal="center" vertical="center" wrapText="1"/>
    </xf>
    <xf numFmtId="164" fontId="1" fillId="0" borderId="6" xfId="3" applyNumberFormat="1" applyFont="1" applyBorder="1" applyAlignment="1">
      <alignment horizontal="center" vertical="center" wrapText="1"/>
    </xf>
    <xf numFmtId="164" fontId="1" fillId="0" borderId="7" xfId="3" applyNumberFormat="1" applyFont="1" applyBorder="1" applyAlignment="1">
      <alignment horizontal="center" vertical="center" wrapText="1"/>
    </xf>
    <xf numFmtId="0" fontId="2" fillId="0" borderId="12" xfId="3" applyFont="1" applyBorder="1" applyAlignment="1">
      <alignment wrapText="1"/>
    </xf>
    <xf numFmtId="0" fontId="2" fillId="0" borderId="12" xfId="3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wrapText="1"/>
    </xf>
    <xf numFmtId="164" fontId="1" fillId="0" borderId="8" xfId="3" applyNumberFormat="1" applyFont="1" applyBorder="1" applyAlignment="1">
      <alignment horizontal="center" wrapText="1"/>
    </xf>
    <xf numFmtId="164" fontId="1" fillId="0" borderId="8" xfId="3" applyNumberFormat="1" applyFont="1" applyBorder="1" applyAlignment="1">
      <alignment horizontal="center"/>
    </xf>
    <xf numFmtId="164" fontId="1" fillId="0" borderId="1" xfId="3" applyNumberFormat="1" applyFont="1" applyFill="1" applyBorder="1" applyAlignment="1">
      <alignment horizontal="center" wrapText="1"/>
    </xf>
    <xf numFmtId="4" fontId="2" fillId="0" borderId="0" xfId="3" applyNumberFormat="1" applyFont="1"/>
    <xf numFmtId="49" fontId="2" fillId="0" borderId="1" xfId="3" applyNumberFormat="1" applyFont="1" applyBorder="1" applyAlignment="1">
      <alignment horizontal="center" vertical="center"/>
    </xf>
    <xf numFmtId="164" fontId="2" fillId="0" borderId="0" xfId="3" applyNumberFormat="1" applyFont="1" applyAlignment="1">
      <alignment horizontal="right"/>
    </xf>
    <xf numFmtId="164" fontId="1" fillId="0" borderId="1" xfId="3" applyNumberFormat="1" applyFont="1" applyBorder="1" applyAlignment="1">
      <alignment horizontal="center" vertical="top" wrapText="1"/>
    </xf>
    <xf numFmtId="49" fontId="3" fillId="0" borderId="0" xfId="3" applyNumberFormat="1" applyFont="1" applyFill="1" applyAlignment="1">
      <alignment horizontal="center" wrapText="1"/>
    </xf>
    <xf numFmtId="164" fontId="2" fillId="0" borderId="0" xfId="3" applyNumberFormat="1" applyFont="1" applyFill="1" applyAlignment="1">
      <alignment horizontal="center"/>
    </xf>
    <xf numFmtId="164" fontId="4" fillId="0" borderId="0" xfId="3" applyNumberFormat="1" applyFont="1" applyFill="1" applyAlignment="1">
      <alignment horizontal="center"/>
    </xf>
    <xf numFmtId="164" fontId="1" fillId="0" borderId="1" xfId="3" applyNumberFormat="1" applyFont="1" applyFill="1" applyBorder="1" applyAlignment="1">
      <alignment horizontal="center" vertical="center"/>
    </xf>
    <xf numFmtId="164" fontId="3" fillId="0" borderId="1" xfId="3" applyNumberFormat="1" applyFont="1" applyFill="1" applyBorder="1" applyAlignment="1">
      <alignment horizontal="center"/>
    </xf>
    <xf numFmtId="0" fontId="21" fillId="0" borderId="1" xfId="3" applyFont="1" applyFill="1" applyBorder="1" applyAlignment="1">
      <alignment horizontal="center"/>
    </xf>
    <xf numFmtId="164" fontId="1" fillId="0" borderId="2" xfId="3" applyNumberFormat="1" applyFont="1" applyFill="1" applyBorder="1" applyAlignment="1">
      <alignment horizontal="center" vertical="center" wrapText="1"/>
    </xf>
    <xf numFmtId="0" fontId="18" fillId="0" borderId="3" xfId="3" applyFill="1" applyBorder="1" applyAlignment="1">
      <alignment vertical="center"/>
    </xf>
    <xf numFmtId="0" fontId="18" fillId="0" borderId="4" xfId="3" applyFill="1" applyBorder="1" applyAlignment="1">
      <alignment vertical="center"/>
    </xf>
    <xf numFmtId="0" fontId="18" fillId="0" borderId="1" xfId="3" applyFill="1" applyBorder="1" applyAlignment="1"/>
    <xf numFmtId="164" fontId="1" fillId="0" borderId="1" xfId="3" applyNumberFormat="1" applyFont="1" applyFill="1" applyBorder="1" applyAlignment="1">
      <alignment horizontal="center" vertical="center" wrapText="1"/>
    </xf>
    <xf numFmtId="0" fontId="18" fillId="0" borderId="1" xfId="3" applyFill="1" applyBorder="1" applyAlignment="1">
      <alignment horizontal="center" vertical="center" wrapText="1"/>
    </xf>
    <xf numFmtId="0" fontId="18" fillId="0" borderId="5" xfId="3" applyFill="1" applyBorder="1" applyAlignment="1">
      <alignment vertical="center"/>
    </xf>
    <xf numFmtId="0" fontId="18" fillId="0" borderId="6" xfId="3" applyFill="1" applyBorder="1" applyAlignment="1">
      <alignment vertical="center"/>
    </xf>
    <xf numFmtId="0" fontId="18" fillId="0" borderId="7" xfId="3" applyFill="1" applyBorder="1" applyAlignment="1">
      <alignment vertical="center"/>
    </xf>
    <xf numFmtId="164" fontId="1" fillId="0" borderId="1" xfId="3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/>
    </xf>
    <xf numFmtId="166" fontId="2" fillId="0" borderId="1" xfId="3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</cellXfs>
  <cellStyles count="4">
    <cellStyle name="Обычный" xfId="0" builtinId="0"/>
    <cellStyle name="Обычный 109" xfId="1"/>
    <cellStyle name="Обычный 2" xfId="3"/>
    <cellStyle name="Три_знака_после_зпт" xfId="2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&#1050;&#1054;&#1056;&#1056;&#1045;&#1050;&#1058;&#1048;&#1056;%20&#1056;&#1072;&#1089;&#1093;&#1086;&#1076;&#1099;%20&#1087;&#1086;%20&#1086;&#1088;&#1075;&#1072;&#1085;&#1080;&#1079;&#1072;&#1094;&#1080;&#1086;&#1085;&#1085;&#1099;&#1084;%20&#1084;&#1077;&#1088;&#1086;&#1087;&#1088;&#1080;&#1103;&#1090;&#1080;&#1103;&#1084;%20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"/>
      <sheetName val="Расчет факт.расходов по С1"/>
    </sheetNames>
    <sheetDataSet>
      <sheetData sheetId="0" refreshError="1"/>
      <sheetData sheetId="1">
        <row r="11">
          <cell r="E11">
            <v>455.67877841287645</v>
          </cell>
          <cell r="G11">
            <v>218.197250008</v>
          </cell>
          <cell r="H11">
            <v>421.35743813699997</v>
          </cell>
          <cell r="J11">
            <v>72.725744932999987</v>
          </cell>
          <cell r="K11">
            <v>92.493096180600006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Below="0" summaryRight="0"/>
    <pageSetUpPr fitToPage="1"/>
  </sheetPr>
  <dimension ref="A1:W164"/>
  <sheetViews>
    <sheetView tabSelected="1" view="pageBreakPreview" zoomScale="80" zoomScaleNormal="90" zoomScaleSheetLayoutView="80" workbookViewId="0">
      <pane ySplit="10" topLeftCell="A62" activePane="bottomLeft" state="frozen"/>
      <selection pane="bottomLeft" activeCell="H1" sqref="H1:K1048576"/>
    </sheetView>
  </sheetViews>
  <sheetFormatPr defaultRowHeight="15" outlineLevelRow="1" x14ac:dyDescent="0.25"/>
  <cols>
    <col min="1" max="1" width="13.42578125" style="23" customWidth="1"/>
    <col min="2" max="2" width="57.140625" style="7" customWidth="1"/>
    <col min="3" max="3" width="11.7109375" style="6" customWidth="1"/>
    <col min="4" max="4" width="15.7109375" style="6" customWidth="1"/>
    <col min="5" max="5" width="21.5703125" style="6" customWidth="1"/>
    <col min="6" max="6" width="23.140625" style="6" customWidth="1"/>
    <col min="7" max="7" width="25.5703125" style="6" customWidth="1"/>
    <col min="8" max="8" width="12.28515625" style="6" customWidth="1"/>
    <col min="9" max="9" width="11.42578125" style="6" customWidth="1"/>
    <col min="10" max="10" width="13.5703125" style="6" bestFit="1" customWidth="1"/>
    <col min="11" max="16384" width="9.140625" style="6"/>
  </cols>
  <sheetData>
    <row r="1" spans="1:23" ht="69" customHeight="1" x14ac:dyDescent="0.25">
      <c r="F1" s="66" t="s">
        <v>76</v>
      </c>
      <c r="G1" s="67"/>
    </row>
    <row r="2" spans="1:23" ht="5.25" customHeight="1" x14ac:dyDescent="0.25"/>
    <row r="3" spans="1:23" ht="45.75" customHeight="1" x14ac:dyDescent="0.25">
      <c r="A3" s="68" t="s">
        <v>11</v>
      </c>
      <c r="B3" s="69"/>
      <c r="C3" s="69"/>
      <c r="D3" s="69"/>
      <c r="E3" s="69"/>
      <c r="F3" s="69"/>
      <c r="G3" s="69"/>
      <c r="H3" s="1"/>
      <c r="I3" s="1"/>
      <c r="J3" s="1"/>
      <c r="K3" s="1"/>
      <c r="L3" s="1"/>
      <c r="M3" s="1"/>
    </row>
    <row r="4" spans="1:23" s="13" customFormat="1" ht="15" customHeight="1" x14ac:dyDescent="0.25">
      <c r="A4" s="70" t="s">
        <v>89</v>
      </c>
      <c r="B4" s="65"/>
      <c r="C4" s="65"/>
      <c r="D4" s="65"/>
      <c r="E4" s="65"/>
      <c r="F4" s="65"/>
      <c r="G4" s="65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3" customFormat="1" ht="15" customHeight="1" x14ac:dyDescent="0.25">
      <c r="A5" s="71" t="s">
        <v>7</v>
      </c>
      <c r="B5" s="72"/>
      <c r="C5" s="72"/>
      <c r="D5" s="72"/>
      <c r="E5" s="72"/>
      <c r="F5" s="72"/>
      <c r="G5" s="7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" customHeight="1" x14ac:dyDescent="0.25">
      <c r="A6" s="73" t="s">
        <v>85</v>
      </c>
      <c r="B6" s="74"/>
      <c r="C6" s="74"/>
      <c r="D6" s="74"/>
      <c r="E6" s="74"/>
      <c r="F6" s="74"/>
      <c r="G6" s="7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>
      <c r="A7" s="64" t="s">
        <v>13</v>
      </c>
      <c r="B7" s="65"/>
      <c r="C7" s="65"/>
      <c r="D7" s="65"/>
      <c r="E7" s="65"/>
      <c r="F7" s="65"/>
      <c r="G7" s="6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9" customHeight="1" x14ac:dyDescent="0.25"/>
    <row r="9" spans="1:23" ht="114" x14ac:dyDescent="0.25">
      <c r="A9" s="11" t="s">
        <v>0</v>
      </c>
      <c r="B9" s="11" t="s">
        <v>16</v>
      </c>
      <c r="C9" s="11" t="s">
        <v>2</v>
      </c>
      <c r="D9" s="11" t="s">
        <v>3</v>
      </c>
      <c r="E9" s="11" t="s">
        <v>14</v>
      </c>
      <c r="F9" s="11" t="s">
        <v>9</v>
      </c>
      <c r="G9" s="11" t="s">
        <v>15</v>
      </c>
    </row>
    <row r="10" spans="1:23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</row>
    <row r="11" spans="1:23" s="59" customFormat="1" ht="14.25" x14ac:dyDescent="0.2">
      <c r="A11" s="24" t="s">
        <v>17</v>
      </c>
      <c r="B11" s="15" t="s">
        <v>4</v>
      </c>
      <c r="C11" s="57"/>
      <c r="D11" s="57"/>
      <c r="E11" s="57">
        <f>E19+E36+E53+E59</f>
        <v>3.9530000000000003</v>
      </c>
      <c r="F11" s="57">
        <f>F19+F36+F53+F59</f>
        <v>396</v>
      </c>
      <c r="G11" s="58">
        <f>G19+G36+G53+G59</f>
        <v>2405.6708733333335</v>
      </c>
    </row>
    <row r="12" spans="1:23" s="59" customFormat="1" ht="28.5" hidden="1" x14ac:dyDescent="0.2">
      <c r="A12" s="86" t="s">
        <v>19</v>
      </c>
      <c r="B12" s="87" t="s">
        <v>18</v>
      </c>
      <c r="C12" s="88"/>
      <c r="D12" s="88"/>
      <c r="E12" s="88"/>
      <c r="F12" s="88"/>
      <c r="G12" s="89"/>
    </row>
    <row r="13" spans="1:23" s="59" customFormat="1" ht="28.5" hidden="1" x14ac:dyDescent="0.2">
      <c r="A13" s="86" t="s">
        <v>20</v>
      </c>
      <c r="B13" s="87" t="s">
        <v>21</v>
      </c>
      <c r="C13" s="88"/>
      <c r="D13" s="88"/>
      <c r="E13" s="88"/>
      <c r="F13" s="88"/>
      <c r="G13" s="89"/>
    </row>
    <row r="14" spans="1:23" s="59" customFormat="1" ht="28.5" hidden="1" x14ac:dyDescent="0.2">
      <c r="A14" s="86" t="s">
        <v>23</v>
      </c>
      <c r="B14" s="87" t="s">
        <v>22</v>
      </c>
      <c r="C14" s="88"/>
      <c r="D14" s="88"/>
      <c r="E14" s="88"/>
      <c r="F14" s="88"/>
      <c r="G14" s="89"/>
    </row>
    <row r="15" spans="1:23" s="59" customFormat="1" ht="99.75" hidden="1" x14ac:dyDescent="0.2">
      <c r="A15" s="86" t="s">
        <v>25</v>
      </c>
      <c r="B15" s="87" t="s">
        <v>24</v>
      </c>
      <c r="C15" s="88"/>
      <c r="D15" s="88"/>
      <c r="E15" s="88"/>
      <c r="F15" s="88"/>
      <c r="G15" s="89"/>
    </row>
    <row r="16" spans="1:23" s="59" customFormat="1" ht="28.5" hidden="1" x14ac:dyDescent="0.2">
      <c r="A16" s="90" t="s">
        <v>26</v>
      </c>
      <c r="B16" s="91" t="s">
        <v>27</v>
      </c>
      <c r="C16" s="88"/>
      <c r="D16" s="88"/>
      <c r="E16" s="88"/>
      <c r="F16" s="88"/>
      <c r="G16" s="89"/>
    </row>
    <row r="17" spans="1:7" s="59" customFormat="1" ht="28.5" hidden="1" x14ac:dyDescent="0.2">
      <c r="A17" s="86" t="s">
        <v>29</v>
      </c>
      <c r="B17" s="87" t="s">
        <v>28</v>
      </c>
      <c r="C17" s="88"/>
      <c r="D17" s="88"/>
      <c r="E17" s="88"/>
      <c r="F17" s="88"/>
      <c r="G17" s="89"/>
    </row>
    <row r="18" spans="1:7" s="59" customFormat="1" ht="14.25" hidden="1" x14ac:dyDescent="0.2">
      <c r="A18" s="92" t="s">
        <v>88</v>
      </c>
      <c r="B18" s="93" t="s">
        <v>30</v>
      </c>
      <c r="C18" s="94"/>
      <c r="D18" s="94"/>
      <c r="E18" s="94"/>
      <c r="F18" s="94"/>
      <c r="G18" s="95"/>
    </row>
    <row r="19" spans="1:7" s="99" customFormat="1" ht="14.25" x14ac:dyDescent="0.2">
      <c r="A19" s="96" t="s">
        <v>90</v>
      </c>
      <c r="B19" s="87" t="s">
        <v>91</v>
      </c>
      <c r="C19" s="97"/>
      <c r="D19" s="97"/>
      <c r="E19" s="97">
        <f>E20</f>
        <v>1.401</v>
      </c>
      <c r="F19" s="97">
        <f>F20</f>
        <v>232</v>
      </c>
      <c r="G19" s="98">
        <f>G20</f>
        <v>633.38493333333338</v>
      </c>
    </row>
    <row r="20" spans="1:7" s="99" customFormat="1" ht="14.25" x14ac:dyDescent="0.2">
      <c r="A20" s="96" t="s">
        <v>93</v>
      </c>
      <c r="B20" s="87" t="s">
        <v>92</v>
      </c>
      <c r="C20" s="97"/>
      <c r="D20" s="97"/>
      <c r="E20" s="97">
        <f>E21</f>
        <v>1.401</v>
      </c>
      <c r="F20" s="97">
        <f>F21</f>
        <v>232</v>
      </c>
      <c r="G20" s="98">
        <f>G21</f>
        <v>633.38493333333338</v>
      </c>
    </row>
    <row r="21" spans="1:7" s="99" customFormat="1" ht="14.25" x14ac:dyDescent="0.2">
      <c r="A21" s="96" t="s">
        <v>95</v>
      </c>
      <c r="B21" s="87" t="s">
        <v>94</v>
      </c>
      <c r="C21" s="97"/>
      <c r="D21" s="97"/>
      <c r="E21" s="97">
        <f>E22</f>
        <v>1.401</v>
      </c>
      <c r="F21" s="97">
        <f>F22</f>
        <v>232</v>
      </c>
      <c r="G21" s="98">
        <f>G22</f>
        <v>633.38493333333338</v>
      </c>
    </row>
    <row r="22" spans="1:7" s="99" customFormat="1" ht="28.5" x14ac:dyDescent="0.2">
      <c r="A22" s="96" t="s">
        <v>97</v>
      </c>
      <c r="B22" s="87" t="s">
        <v>96</v>
      </c>
      <c r="C22" s="97"/>
      <c r="D22" s="97"/>
      <c r="E22" s="97">
        <f>E23</f>
        <v>1.401</v>
      </c>
      <c r="F22" s="97">
        <f>F23</f>
        <v>232</v>
      </c>
      <c r="G22" s="98">
        <f>G23</f>
        <v>633.38493333333338</v>
      </c>
    </row>
    <row r="23" spans="1:7" s="99" customFormat="1" ht="14.25" x14ac:dyDescent="0.2">
      <c r="A23" s="100" t="s">
        <v>99</v>
      </c>
      <c r="B23" s="101" t="s">
        <v>98</v>
      </c>
      <c r="C23" s="97"/>
      <c r="D23" s="97"/>
      <c r="E23" s="97">
        <f>SUM(E27:E35)</f>
        <v>1.401</v>
      </c>
      <c r="F23" s="97">
        <f>SUM(F27:F35)</f>
        <v>232</v>
      </c>
      <c r="G23" s="98">
        <f>SUM(G27:G35)</f>
        <v>633.38493333333338</v>
      </c>
    </row>
    <row r="24" spans="1:7" s="40" customFormat="1" x14ac:dyDescent="0.25">
      <c r="A24" s="102" t="s">
        <v>208</v>
      </c>
      <c r="B24" s="103"/>
      <c r="C24" s="104">
        <v>2018</v>
      </c>
      <c r="D24" s="104">
        <v>0.4</v>
      </c>
      <c r="E24" s="104">
        <f>E27+E28</f>
        <v>0.245</v>
      </c>
      <c r="F24" s="104">
        <f t="shared" ref="F24:G24" si="0">F27+F28</f>
        <v>30</v>
      </c>
      <c r="G24" s="105">
        <f t="shared" si="0"/>
        <v>66.426609999999997</v>
      </c>
    </row>
    <row r="25" spans="1:7" s="40" customFormat="1" x14ac:dyDescent="0.25">
      <c r="A25" s="102" t="s">
        <v>209</v>
      </c>
      <c r="B25" s="103"/>
      <c r="C25" s="104">
        <v>2019</v>
      </c>
      <c r="D25" s="104">
        <v>0.4</v>
      </c>
      <c r="E25" s="104">
        <f>E29+E30+E31</f>
        <v>0.64400000000000002</v>
      </c>
      <c r="F25" s="104">
        <f t="shared" ref="F25:G25" si="1">F29+F30+F31</f>
        <v>152</v>
      </c>
      <c r="G25" s="105">
        <f t="shared" si="1"/>
        <v>320.40663333333339</v>
      </c>
    </row>
    <row r="26" spans="1:7" s="40" customFormat="1" collapsed="1" x14ac:dyDescent="0.25">
      <c r="A26" s="102" t="s">
        <v>210</v>
      </c>
      <c r="B26" s="103"/>
      <c r="C26" s="104">
        <v>2020</v>
      </c>
      <c r="D26" s="104">
        <v>0.4</v>
      </c>
      <c r="E26" s="104">
        <f>E32+E33+E34+E35</f>
        <v>0.51200000000000001</v>
      </c>
      <c r="F26" s="104">
        <f t="shared" ref="F26:G26" si="2">F32+F33+F34+F35</f>
        <v>50</v>
      </c>
      <c r="G26" s="105">
        <f t="shared" si="2"/>
        <v>246.55169000000001</v>
      </c>
    </row>
    <row r="27" spans="1:7" s="40" customFormat="1" ht="30" hidden="1" outlineLevel="1" x14ac:dyDescent="0.25">
      <c r="A27" s="37">
        <v>1</v>
      </c>
      <c r="B27" s="38" t="s">
        <v>116</v>
      </c>
      <c r="C27" s="39">
        <v>2018</v>
      </c>
      <c r="D27" s="39">
        <v>0.4</v>
      </c>
      <c r="E27" s="39">
        <v>3.5000000000000003E-2</v>
      </c>
      <c r="F27" s="39">
        <v>15</v>
      </c>
      <c r="G27" s="50">
        <v>14.30029</v>
      </c>
    </row>
    <row r="28" spans="1:7" s="40" customFormat="1" hidden="1" outlineLevel="1" x14ac:dyDescent="0.25">
      <c r="A28" s="37">
        <v>2</v>
      </c>
      <c r="B28" s="38" t="s">
        <v>115</v>
      </c>
      <c r="C28" s="39">
        <v>2018</v>
      </c>
      <c r="D28" s="39">
        <v>0.4</v>
      </c>
      <c r="E28" s="39">
        <v>0.21</v>
      </c>
      <c r="F28" s="39">
        <v>15</v>
      </c>
      <c r="G28" s="50">
        <v>52.12632</v>
      </c>
    </row>
    <row r="29" spans="1:7" s="40" customFormat="1" hidden="1" outlineLevel="1" x14ac:dyDescent="0.25">
      <c r="A29" s="37">
        <v>15</v>
      </c>
      <c r="B29" s="38" t="s">
        <v>136</v>
      </c>
      <c r="C29" s="39">
        <v>2019</v>
      </c>
      <c r="D29" s="39">
        <v>0.4</v>
      </c>
      <c r="E29" s="39">
        <v>0.22500000000000001</v>
      </c>
      <c r="F29" s="39">
        <v>12</v>
      </c>
      <c r="G29" s="50">
        <v>105.93908333333334</v>
      </c>
    </row>
    <row r="30" spans="1:7" s="40" customFormat="1" hidden="1" outlineLevel="1" x14ac:dyDescent="0.25">
      <c r="A30" s="37">
        <v>18</v>
      </c>
      <c r="B30" s="38" t="s">
        <v>137</v>
      </c>
      <c r="C30" s="39">
        <v>2019</v>
      </c>
      <c r="D30" s="39">
        <v>0.4</v>
      </c>
      <c r="E30" s="39">
        <v>0.08</v>
      </c>
      <c r="F30" s="39">
        <v>40</v>
      </c>
      <c r="G30" s="50">
        <v>41.698</v>
      </c>
    </row>
    <row r="31" spans="1:7" s="40" customFormat="1" hidden="1" outlineLevel="1" x14ac:dyDescent="0.25">
      <c r="A31" s="37">
        <v>17</v>
      </c>
      <c r="B31" s="38" t="s">
        <v>138</v>
      </c>
      <c r="C31" s="39">
        <v>2019</v>
      </c>
      <c r="D31" s="39">
        <v>0.4</v>
      </c>
      <c r="E31" s="39">
        <v>0.33900000000000002</v>
      </c>
      <c r="F31" s="39">
        <v>100</v>
      </c>
      <c r="G31" s="50">
        <v>172.76955000000001</v>
      </c>
    </row>
    <row r="32" spans="1:7" s="40" customFormat="1" hidden="1" outlineLevel="1" x14ac:dyDescent="0.25">
      <c r="A32" s="37">
        <v>34</v>
      </c>
      <c r="B32" s="38" t="s">
        <v>175</v>
      </c>
      <c r="C32" s="39">
        <v>2020</v>
      </c>
      <c r="D32" s="39">
        <v>0.4</v>
      </c>
      <c r="E32" s="39">
        <v>0.127</v>
      </c>
      <c r="F32" s="39">
        <v>5</v>
      </c>
      <c r="G32" s="50">
        <v>50.100999999999999</v>
      </c>
    </row>
    <row r="33" spans="1:7" s="40" customFormat="1" hidden="1" outlineLevel="1" x14ac:dyDescent="0.25">
      <c r="A33" s="37">
        <v>24</v>
      </c>
      <c r="B33" s="38" t="s">
        <v>176</v>
      </c>
      <c r="C33" s="39">
        <v>2020</v>
      </c>
      <c r="D33" s="39">
        <v>0.4</v>
      </c>
      <c r="E33" s="39">
        <v>0.1</v>
      </c>
      <c r="F33" s="39">
        <v>15</v>
      </c>
      <c r="G33" s="50">
        <v>50.992640000000002</v>
      </c>
    </row>
    <row r="34" spans="1:7" s="40" customFormat="1" hidden="1" outlineLevel="1" x14ac:dyDescent="0.25">
      <c r="A34" s="37">
        <v>27</v>
      </c>
      <c r="B34" s="38" t="s">
        <v>177</v>
      </c>
      <c r="C34" s="39">
        <v>2020</v>
      </c>
      <c r="D34" s="39">
        <v>0.4</v>
      </c>
      <c r="E34" s="39">
        <v>0.125</v>
      </c>
      <c r="F34" s="39">
        <v>15</v>
      </c>
      <c r="G34" s="50">
        <v>63.611370000000001</v>
      </c>
    </row>
    <row r="35" spans="1:7" s="40" customFormat="1" hidden="1" outlineLevel="1" x14ac:dyDescent="0.25">
      <c r="A35" s="37">
        <v>23</v>
      </c>
      <c r="B35" s="38" t="s">
        <v>178</v>
      </c>
      <c r="C35" s="39">
        <v>2020</v>
      </c>
      <c r="D35" s="39">
        <v>0.4</v>
      </c>
      <c r="E35" s="39">
        <v>0.16</v>
      </c>
      <c r="F35" s="39">
        <v>15</v>
      </c>
      <c r="G35" s="50">
        <v>81.846680000000006</v>
      </c>
    </row>
    <row r="36" spans="1:7" s="99" customFormat="1" ht="14.25" x14ac:dyDescent="0.2">
      <c r="A36" s="106" t="s">
        <v>90</v>
      </c>
      <c r="B36" s="107" t="s">
        <v>91</v>
      </c>
      <c r="C36" s="97"/>
      <c r="D36" s="97"/>
      <c r="E36" s="97">
        <f>E37</f>
        <v>1.6870000000000001</v>
      </c>
      <c r="F36" s="97">
        <f>F37</f>
        <v>134</v>
      </c>
      <c r="G36" s="98">
        <f>G37</f>
        <v>1353.5317233333333</v>
      </c>
    </row>
    <row r="37" spans="1:7" s="99" customFormat="1" ht="14.25" x14ac:dyDescent="0.2">
      <c r="A37" s="106" t="s">
        <v>93</v>
      </c>
      <c r="B37" s="107" t="s">
        <v>92</v>
      </c>
      <c r="C37" s="97"/>
      <c r="D37" s="97"/>
      <c r="E37" s="97">
        <f>E38</f>
        <v>1.6870000000000001</v>
      </c>
      <c r="F37" s="97">
        <f>F38</f>
        <v>134</v>
      </c>
      <c r="G37" s="98">
        <f>G38</f>
        <v>1353.5317233333333</v>
      </c>
    </row>
    <row r="38" spans="1:7" s="99" customFormat="1" ht="14.25" x14ac:dyDescent="0.2">
      <c r="A38" s="106" t="s">
        <v>95</v>
      </c>
      <c r="B38" s="107" t="s">
        <v>94</v>
      </c>
      <c r="C38" s="97"/>
      <c r="D38" s="97"/>
      <c r="E38" s="97">
        <f>E39</f>
        <v>1.6870000000000001</v>
      </c>
      <c r="F38" s="97">
        <f>F39</f>
        <v>134</v>
      </c>
      <c r="G38" s="98">
        <f>G39</f>
        <v>1353.5317233333333</v>
      </c>
    </row>
    <row r="39" spans="1:7" s="99" customFormat="1" ht="28.5" x14ac:dyDescent="0.2">
      <c r="A39" s="106" t="s">
        <v>103</v>
      </c>
      <c r="B39" s="87" t="s">
        <v>102</v>
      </c>
      <c r="C39" s="97"/>
      <c r="D39" s="97"/>
      <c r="E39" s="97">
        <f>E40</f>
        <v>1.6870000000000001</v>
      </c>
      <c r="F39" s="97">
        <f>F40</f>
        <v>134</v>
      </c>
      <c r="G39" s="98">
        <f>G40</f>
        <v>1353.5317233333333</v>
      </c>
    </row>
    <row r="40" spans="1:7" s="99" customFormat="1" ht="14.25" x14ac:dyDescent="0.2">
      <c r="A40" s="100" t="s">
        <v>104</v>
      </c>
      <c r="B40" s="101" t="s">
        <v>98</v>
      </c>
      <c r="C40" s="97"/>
      <c r="D40" s="97"/>
      <c r="E40" s="97">
        <f>SUM(E43:E52)</f>
        <v>1.6870000000000001</v>
      </c>
      <c r="F40" s="97">
        <f>SUM(F43:F52)</f>
        <v>134</v>
      </c>
      <c r="G40" s="98">
        <f>SUM(G43:G52)</f>
        <v>1353.5317233333333</v>
      </c>
    </row>
    <row r="41" spans="1:7" s="111" customFormat="1" x14ac:dyDescent="0.25">
      <c r="A41" s="102" t="s">
        <v>211</v>
      </c>
      <c r="B41" s="103"/>
      <c r="C41" s="104">
        <v>2018</v>
      </c>
      <c r="D41" s="104">
        <v>0.4</v>
      </c>
      <c r="E41" s="104">
        <f>E43</f>
        <v>0.29499999999999998</v>
      </c>
      <c r="F41" s="104">
        <f t="shared" ref="F41:G41" si="3">F43</f>
        <v>15</v>
      </c>
      <c r="G41" s="105">
        <f t="shared" si="3"/>
        <v>242.30877000000001</v>
      </c>
    </row>
    <row r="42" spans="1:7" s="111" customFormat="1" collapsed="1" x14ac:dyDescent="0.25">
      <c r="A42" s="102" t="s">
        <v>212</v>
      </c>
      <c r="B42" s="103"/>
      <c r="C42" s="104">
        <v>2020</v>
      </c>
      <c r="D42" s="104">
        <v>0.4</v>
      </c>
      <c r="E42" s="104">
        <f>E44+E45+E46+E47+E48+E49+E50+E51+E52</f>
        <v>1.3920000000000001</v>
      </c>
      <c r="F42" s="104">
        <f t="shared" ref="F42:G42" si="4">F44+F45+F46+F47+F48+F49+F50+F51+F52</f>
        <v>119</v>
      </c>
      <c r="G42" s="105">
        <f t="shared" si="4"/>
        <v>1111.2229533333334</v>
      </c>
    </row>
    <row r="43" spans="1:7" s="40" customFormat="1" hidden="1" outlineLevel="1" x14ac:dyDescent="0.25">
      <c r="A43" s="37">
        <v>3</v>
      </c>
      <c r="B43" s="38" t="s">
        <v>117</v>
      </c>
      <c r="C43" s="39">
        <v>2018</v>
      </c>
      <c r="D43" s="39">
        <v>0.4</v>
      </c>
      <c r="E43" s="39">
        <v>0.29499999999999998</v>
      </c>
      <c r="F43" s="39">
        <v>15</v>
      </c>
      <c r="G43" s="50">
        <v>242.30877000000001</v>
      </c>
    </row>
    <row r="44" spans="1:7" s="40" customFormat="1" hidden="1" outlineLevel="1" x14ac:dyDescent="0.25">
      <c r="A44" s="37">
        <v>25</v>
      </c>
      <c r="B44" s="38" t="s">
        <v>179</v>
      </c>
      <c r="C44" s="39">
        <v>2020</v>
      </c>
      <c r="D44" s="39">
        <v>0.4</v>
      </c>
      <c r="E44" s="39">
        <v>0.1</v>
      </c>
      <c r="F44" s="39">
        <v>7</v>
      </c>
      <c r="G44" s="50">
        <v>65.525540000000007</v>
      </c>
    </row>
    <row r="45" spans="1:7" s="40" customFormat="1" hidden="1" outlineLevel="1" x14ac:dyDescent="0.25">
      <c r="A45" s="37">
        <v>26</v>
      </c>
      <c r="B45" s="38" t="s">
        <v>180</v>
      </c>
      <c r="C45" s="39">
        <v>2020</v>
      </c>
      <c r="D45" s="39">
        <v>0.4</v>
      </c>
      <c r="E45" s="39">
        <v>0.1</v>
      </c>
      <c r="F45" s="39">
        <v>15</v>
      </c>
      <c r="G45" s="50">
        <v>65.525540000000007</v>
      </c>
    </row>
    <row r="46" spans="1:7" s="40" customFormat="1" hidden="1" outlineLevel="1" x14ac:dyDescent="0.25">
      <c r="A46" s="37">
        <v>29</v>
      </c>
      <c r="B46" s="38" t="s">
        <v>181</v>
      </c>
      <c r="C46" s="39">
        <v>2020</v>
      </c>
      <c r="D46" s="39">
        <v>0.4</v>
      </c>
      <c r="E46" s="39">
        <v>0.1</v>
      </c>
      <c r="F46" s="39">
        <v>7</v>
      </c>
      <c r="G46" s="50">
        <v>76.049019999999999</v>
      </c>
    </row>
    <row r="47" spans="1:7" s="40" customFormat="1" hidden="1" outlineLevel="1" x14ac:dyDescent="0.25">
      <c r="A47" s="37">
        <v>33</v>
      </c>
      <c r="B47" s="38" t="s">
        <v>182</v>
      </c>
      <c r="C47" s="39">
        <v>2020</v>
      </c>
      <c r="D47" s="39">
        <v>0.4</v>
      </c>
      <c r="E47" s="39">
        <v>0.127</v>
      </c>
      <c r="F47" s="39">
        <v>15</v>
      </c>
      <c r="G47" s="50">
        <v>98.131299999999996</v>
      </c>
    </row>
    <row r="48" spans="1:7" s="40" customFormat="1" hidden="1" outlineLevel="1" x14ac:dyDescent="0.25">
      <c r="A48" s="37">
        <v>30</v>
      </c>
      <c r="B48" s="38" t="s">
        <v>183</v>
      </c>
      <c r="C48" s="39">
        <v>2020</v>
      </c>
      <c r="D48" s="39">
        <v>0.4</v>
      </c>
      <c r="E48" s="39">
        <v>0.2</v>
      </c>
      <c r="F48" s="39">
        <v>15</v>
      </c>
      <c r="G48" s="50">
        <v>176.51699333333332</v>
      </c>
    </row>
    <row r="49" spans="1:7" s="40" customFormat="1" hidden="1" outlineLevel="1" x14ac:dyDescent="0.25">
      <c r="A49" s="37">
        <v>31</v>
      </c>
      <c r="B49" s="38" t="s">
        <v>184</v>
      </c>
      <c r="C49" s="39">
        <v>2020</v>
      </c>
      <c r="D49" s="39">
        <v>0.4</v>
      </c>
      <c r="E49" s="39">
        <v>0.22500000000000001</v>
      </c>
      <c r="F49" s="39">
        <v>15</v>
      </c>
      <c r="G49" s="50">
        <v>201.81177</v>
      </c>
    </row>
    <row r="50" spans="1:7" s="40" customFormat="1" hidden="1" outlineLevel="1" x14ac:dyDescent="0.25">
      <c r="A50" s="37">
        <v>32</v>
      </c>
      <c r="B50" s="38" t="s">
        <v>185</v>
      </c>
      <c r="C50" s="39">
        <v>2020</v>
      </c>
      <c r="D50" s="39">
        <v>0.4</v>
      </c>
      <c r="E50" s="39">
        <v>0.12</v>
      </c>
      <c r="F50" s="39">
        <v>15</v>
      </c>
      <c r="G50" s="50">
        <v>89.422389999999993</v>
      </c>
    </row>
    <row r="51" spans="1:7" s="40" customFormat="1" hidden="1" outlineLevel="1" x14ac:dyDescent="0.25">
      <c r="A51" s="37">
        <v>28</v>
      </c>
      <c r="B51" s="38" t="s">
        <v>186</v>
      </c>
      <c r="C51" s="39">
        <v>2020</v>
      </c>
      <c r="D51" s="39">
        <v>0.4</v>
      </c>
      <c r="E51" s="39">
        <v>0.12</v>
      </c>
      <c r="F51" s="39">
        <v>15</v>
      </c>
      <c r="G51" s="50">
        <v>90.543800000000005</v>
      </c>
    </row>
    <row r="52" spans="1:7" s="40" customFormat="1" hidden="1" outlineLevel="1" x14ac:dyDescent="0.25">
      <c r="A52" s="37">
        <v>35</v>
      </c>
      <c r="B52" s="38" t="s">
        <v>187</v>
      </c>
      <c r="C52" s="39">
        <v>2020</v>
      </c>
      <c r="D52" s="39">
        <v>0.4</v>
      </c>
      <c r="E52" s="39">
        <v>0.3</v>
      </c>
      <c r="F52" s="39">
        <v>15</v>
      </c>
      <c r="G52" s="50">
        <v>247.69659999999999</v>
      </c>
    </row>
    <row r="53" spans="1:7" s="99" customFormat="1" ht="14.25" x14ac:dyDescent="0.2">
      <c r="A53" s="100" t="s">
        <v>129</v>
      </c>
      <c r="B53" s="101" t="s">
        <v>125</v>
      </c>
      <c r="C53" s="97"/>
      <c r="D53" s="97"/>
      <c r="E53" s="97">
        <f>E54</f>
        <v>0.78500000000000003</v>
      </c>
      <c r="F53" s="97">
        <f>F54</f>
        <v>15</v>
      </c>
      <c r="G53" s="98">
        <f>G54</f>
        <v>378.86488333333335</v>
      </c>
    </row>
    <row r="54" spans="1:7" s="99" customFormat="1" ht="14.25" x14ac:dyDescent="0.2">
      <c r="A54" s="100" t="s">
        <v>130</v>
      </c>
      <c r="B54" s="101" t="s">
        <v>92</v>
      </c>
      <c r="C54" s="97"/>
      <c r="D54" s="97"/>
      <c r="E54" s="97">
        <f>E55</f>
        <v>0.78500000000000003</v>
      </c>
      <c r="F54" s="97">
        <f>F55</f>
        <v>15</v>
      </c>
      <c r="G54" s="98">
        <f>G55</f>
        <v>378.86488333333335</v>
      </c>
    </row>
    <row r="55" spans="1:7" s="99" customFormat="1" ht="14.25" x14ac:dyDescent="0.2">
      <c r="A55" s="100" t="s">
        <v>131</v>
      </c>
      <c r="B55" s="101" t="s">
        <v>126</v>
      </c>
      <c r="C55" s="97"/>
      <c r="D55" s="97"/>
      <c r="E55" s="97">
        <f>E56</f>
        <v>0.78500000000000003</v>
      </c>
      <c r="F55" s="97">
        <f>F56</f>
        <v>15</v>
      </c>
      <c r="G55" s="98">
        <f>G56</f>
        <v>378.86488333333335</v>
      </c>
    </row>
    <row r="56" spans="1:7" s="99" customFormat="1" ht="28.5" x14ac:dyDescent="0.2">
      <c r="A56" s="100" t="s">
        <v>132</v>
      </c>
      <c r="B56" s="101" t="s">
        <v>127</v>
      </c>
      <c r="C56" s="97"/>
      <c r="D56" s="97"/>
      <c r="E56" s="97">
        <f>E57</f>
        <v>0.78500000000000003</v>
      </c>
      <c r="F56" s="97">
        <f>F57</f>
        <v>15</v>
      </c>
      <c r="G56" s="98">
        <f>G57</f>
        <v>378.86488333333335</v>
      </c>
    </row>
    <row r="57" spans="1:7" s="99" customFormat="1" ht="14.25" collapsed="1" x14ac:dyDescent="0.2">
      <c r="A57" s="100" t="s">
        <v>133</v>
      </c>
      <c r="B57" s="101" t="s">
        <v>128</v>
      </c>
      <c r="C57" s="97">
        <f>C58</f>
        <v>2019</v>
      </c>
      <c r="D57" s="97">
        <f>D58</f>
        <v>0.4</v>
      </c>
      <c r="E57" s="97">
        <f>SUM(E58:E58)</f>
        <v>0.78500000000000003</v>
      </c>
      <c r="F57" s="97">
        <f>F58</f>
        <v>15</v>
      </c>
      <c r="G57" s="98">
        <f>SUM(G58:G58)</f>
        <v>378.86488333333335</v>
      </c>
    </row>
    <row r="58" spans="1:7" s="40" customFormat="1" hidden="1" outlineLevel="1" x14ac:dyDescent="0.25">
      <c r="A58" s="37">
        <v>8</v>
      </c>
      <c r="B58" s="38" t="s">
        <v>139</v>
      </c>
      <c r="C58" s="39">
        <v>2019</v>
      </c>
      <c r="D58" s="39">
        <v>0.4</v>
      </c>
      <c r="E58" s="39">
        <v>0.78500000000000003</v>
      </c>
      <c r="F58" s="39">
        <v>15</v>
      </c>
      <c r="G58" s="50">
        <v>378.86488333333335</v>
      </c>
    </row>
    <row r="59" spans="1:7" s="99" customFormat="1" ht="14.25" x14ac:dyDescent="0.2">
      <c r="A59" s="100" t="s">
        <v>129</v>
      </c>
      <c r="B59" s="101" t="s">
        <v>125</v>
      </c>
      <c r="C59" s="97"/>
      <c r="D59" s="97"/>
      <c r="E59" s="97">
        <f>E64</f>
        <v>0.08</v>
      </c>
      <c r="F59" s="97">
        <f>F64</f>
        <v>15</v>
      </c>
      <c r="G59" s="98">
        <f>G64</f>
        <v>39.889333333333333</v>
      </c>
    </row>
    <row r="60" spans="1:7" s="99" customFormat="1" ht="14.25" x14ac:dyDescent="0.2">
      <c r="A60" s="100" t="s">
        <v>130</v>
      </c>
      <c r="B60" s="101" t="s">
        <v>92</v>
      </c>
      <c r="C60" s="97"/>
      <c r="D60" s="97"/>
      <c r="E60" s="97">
        <f>E61</f>
        <v>0.08</v>
      </c>
      <c r="F60" s="97">
        <f>F61</f>
        <v>15</v>
      </c>
      <c r="G60" s="98">
        <f>G61</f>
        <v>39.889333333333333</v>
      </c>
    </row>
    <row r="61" spans="1:7" s="99" customFormat="1" ht="14.25" x14ac:dyDescent="0.2">
      <c r="A61" s="100" t="s">
        <v>131</v>
      </c>
      <c r="B61" s="101" t="s">
        <v>126</v>
      </c>
      <c r="C61" s="97"/>
      <c r="D61" s="97"/>
      <c r="E61" s="97">
        <f>E62</f>
        <v>0.08</v>
      </c>
      <c r="F61" s="97">
        <f>F62</f>
        <v>15</v>
      </c>
      <c r="G61" s="98">
        <f>G62</f>
        <v>39.889333333333333</v>
      </c>
    </row>
    <row r="62" spans="1:7" s="99" customFormat="1" ht="28.5" x14ac:dyDescent="0.2">
      <c r="A62" s="106" t="s">
        <v>103</v>
      </c>
      <c r="B62" s="87" t="s">
        <v>102</v>
      </c>
      <c r="C62" s="97"/>
      <c r="D62" s="97"/>
      <c r="E62" s="97">
        <f>E64</f>
        <v>0.08</v>
      </c>
      <c r="F62" s="97">
        <f>F64</f>
        <v>15</v>
      </c>
      <c r="G62" s="98">
        <f>G64</f>
        <v>39.889333333333333</v>
      </c>
    </row>
    <row r="63" spans="1:7" s="99" customFormat="1" ht="14.25" collapsed="1" x14ac:dyDescent="0.2">
      <c r="A63" s="100" t="s">
        <v>104</v>
      </c>
      <c r="B63" s="101" t="s">
        <v>98</v>
      </c>
      <c r="C63" s="97">
        <f>C64</f>
        <v>2019</v>
      </c>
      <c r="D63" s="97">
        <f>D64</f>
        <v>0.4</v>
      </c>
      <c r="E63" s="97">
        <f>E64</f>
        <v>0.08</v>
      </c>
      <c r="F63" s="97">
        <f>F64</f>
        <v>15</v>
      </c>
      <c r="G63" s="98">
        <f>G64</f>
        <v>39.889333333333333</v>
      </c>
    </row>
    <row r="64" spans="1:7" s="40" customFormat="1" hidden="1" outlineLevel="1" x14ac:dyDescent="0.25">
      <c r="A64" s="37">
        <v>8</v>
      </c>
      <c r="B64" s="38" t="s">
        <v>139</v>
      </c>
      <c r="C64" s="39">
        <v>2019</v>
      </c>
      <c r="D64" s="39">
        <v>0.4</v>
      </c>
      <c r="E64" s="39">
        <v>0.08</v>
      </c>
      <c r="F64" s="39">
        <v>15</v>
      </c>
      <c r="G64" s="50">
        <v>39.889333333333333</v>
      </c>
    </row>
    <row r="65" spans="1:7" s="59" customFormat="1" ht="14.25" x14ac:dyDescent="0.2">
      <c r="A65" s="24" t="s">
        <v>31</v>
      </c>
      <c r="B65" s="30" t="s">
        <v>5</v>
      </c>
      <c r="C65" s="57"/>
      <c r="D65" s="57"/>
      <c r="E65" s="57">
        <f>E105+E94+E88+E79+E72+E85</f>
        <v>12.021000000000001</v>
      </c>
      <c r="F65" s="57">
        <f>F105+F94+F88+F79+F72+F85</f>
        <v>9254.9</v>
      </c>
      <c r="G65" s="58">
        <f>G105+G94+G88+G79+G72+G85</f>
        <v>21887.174943000002</v>
      </c>
    </row>
    <row r="66" spans="1:7" ht="60" hidden="1" x14ac:dyDescent="0.25">
      <c r="A66" s="25" t="s">
        <v>32</v>
      </c>
      <c r="B66" s="27" t="s">
        <v>33</v>
      </c>
      <c r="C66" s="8"/>
      <c r="D66" s="8"/>
      <c r="E66" s="8"/>
      <c r="F66" s="8"/>
      <c r="G66" s="48"/>
    </row>
    <row r="67" spans="1:7" hidden="1" x14ac:dyDescent="0.25">
      <c r="A67" s="25" t="s">
        <v>35</v>
      </c>
      <c r="B67" s="27" t="s">
        <v>34</v>
      </c>
      <c r="C67" s="8"/>
      <c r="D67" s="8"/>
      <c r="E67" s="8"/>
      <c r="F67" s="8"/>
      <c r="G67" s="48"/>
    </row>
    <row r="68" spans="1:7" ht="30" hidden="1" x14ac:dyDescent="0.25">
      <c r="A68" s="25" t="s">
        <v>36</v>
      </c>
      <c r="B68" s="27" t="s">
        <v>37</v>
      </c>
      <c r="C68" s="8"/>
      <c r="D68" s="8"/>
      <c r="E68" s="8"/>
      <c r="F68" s="8"/>
      <c r="G68" s="48"/>
    </row>
    <row r="69" spans="1:7" ht="135" hidden="1" x14ac:dyDescent="0.25">
      <c r="A69" s="25" t="s">
        <v>38</v>
      </c>
      <c r="B69" s="27" t="s">
        <v>39</v>
      </c>
      <c r="C69" s="8"/>
      <c r="D69" s="8"/>
      <c r="E69" s="8"/>
      <c r="F69" s="8"/>
      <c r="G69" s="48"/>
    </row>
    <row r="70" spans="1:7" ht="60" hidden="1" x14ac:dyDescent="0.25">
      <c r="A70" s="25" t="s">
        <v>41</v>
      </c>
      <c r="B70" s="27" t="s">
        <v>40</v>
      </c>
      <c r="C70" s="8"/>
      <c r="D70" s="8"/>
      <c r="E70" s="8"/>
      <c r="F70" s="8"/>
      <c r="G70" s="48"/>
    </row>
    <row r="71" spans="1:7" hidden="1" x14ac:dyDescent="0.25">
      <c r="A71" s="36" t="s">
        <v>88</v>
      </c>
      <c r="B71" s="29" t="s">
        <v>30</v>
      </c>
      <c r="C71" s="9"/>
      <c r="D71" s="9"/>
      <c r="E71" s="9"/>
      <c r="F71" s="9"/>
      <c r="G71" s="49"/>
    </row>
    <row r="72" spans="1:7" s="99" customFormat="1" ht="28.5" x14ac:dyDescent="0.2">
      <c r="A72" s="112" t="s">
        <v>145</v>
      </c>
      <c r="B72" s="107" t="s">
        <v>140</v>
      </c>
      <c r="C72" s="97"/>
      <c r="D72" s="97"/>
      <c r="E72" s="97">
        <f>E73</f>
        <v>2.2000000000000002</v>
      </c>
      <c r="F72" s="97">
        <f>F73</f>
        <v>1815</v>
      </c>
      <c r="G72" s="98">
        <f>G73</f>
        <v>2358.5344669999999</v>
      </c>
    </row>
    <row r="73" spans="1:7" s="99" customFormat="1" ht="14.25" x14ac:dyDescent="0.2">
      <c r="A73" s="112" t="s">
        <v>146</v>
      </c>
      <c r="B73" s="107" t="s">
        <v>141</v>
      </c>
      <c r="C73" s="97"/>
      <c r="D73" s="97"/>
      <c r="E73" s="97">
        <f>E74</f>
        <v>2.2000000000000002</v>
      </c>
      <c r="F73" s="97">
        <f>F74</f>
        <v>1815</v>
      </c>
      <c r="G73" s="98">
        <f>G74</f>
        <v>2358.5344669999999</v>
      </c>
    </row>
    <row r="74" spans="1:7" s="99" customFormat="1" ht="14.25" x14ac:dyDescent="0.2">
      <c r="A74" s="112" t="s">
        <v>147</v>
      </c>
      <c r="B74" s="107" t="s">
        <v>142</v>
      </c>
      <c r="C74" s="97"/>
      <c r="D74" s="97"/>
      <c r="E74" s="97">
        <f>E75</f>
        <v>2.2000000000000002</v>
      </c>
      <c r="F74" s="97">
        <f>F75</f>
        <v>1815</v>
      </c>
      <c r="G74" s="98">
        <f>G75</f>
        <v>2358.5344669999999</v>
      </c>
    </row>
    <row r="75" spans="1:7" s="99" customFormat="1" ht="28.5" x14ac:dyDescent="0.2">
      <c r="A75" s="112" t="s">
        <v>148</v>
      </c>
      <c r="B75" s="107" t="s">
        <v>143</v>
      </c>
      <c r="C75" s="97"/>
      <c r="D75" s="97"/>
      <c r="E75" s="97">
        <f>E76</f>
        <v>2.2000000000000002</v>
      </c>
      <c r="F75" s="97">
        <f>F76</f>
        <v>1815</v>
      </c>
      <c r="G75" s="98">
        <f>G76</f>
        <v>2358.5344669999999</v>
      </c>
    </row>
    <row r="76" spans="1:7" s="99" customFormat="1" ht="14.25" collapsed="1" x14ac:dyDescent="0.2">
      <c r="A76" s="112" t="s">
        <v>149</v>
      </c>
      <c r="B76" s="107" t="s">
        <v>144</v>
      </c>
      <c r="C76" s="97">
        <v>2019</v>
      </c>
      <c r="D76" s="97">
        <v>10</v>
      </c>
      <c r="E76" s="97">
        <f>E77+E78</f>
        <v>2.2000000000000002</v>
      </c>
      <c r="F76" s="97">
        <f>F77+F78</f>
        <v>1815</v>
      </c>
      <c r="G76" s="98">
        <f>G77+G78</f>
        <v>2358.5344669999999</v>
      </c>
    </row>
    <row r="77" spans="1:7" s="40" customFormat="1" hidden="1" outlineLevel="1" x14ac:dyDescent="0.25">
      <c r="A77" s="53" t="s">
        <v>206</v>
      </c>
      <c r="B77" s="38" t="s">
        <v>150</v>
      </c>
      <c r="C77" s="39">
        <v>2019</v>
      </c>
      <c r="D77" s="39">
        <v>10</v>
      </c>
      <c r="E77" s="39">
        <v>1.25</v>
      </c>
      <c r="F77" s="39">
        <v>1141</v>
      </c>
      <c r="G77" s="50">
        <v>1302.45</v>
      </c>
    </row>
    <row r="78" spans="1:7" s="40" customFormat="1" hidden="1" outlineLevel="1" x14ac:dyDescent="0.25">
      <c r="A78" s="53" t="s">
        <v>207</v>
      </c>
      <c r="B78" s="38" t="s">
        <v>150</v>
      </c>
      <c r="C78" s="39">
        <v>2019</v>
      </c>
      <c r="D78" s="39">
        <v>10</v>
      </c>
      <c r="E78" s="39">
        <v>0.95</v>
      </c>
      <c r="F78" s="39">
        <v>674</v>
      </c>
      <c r="G78" s="50">
        <v>1056.0844669999999</v>
      </c>
    </row>
    <row r="79" spans="1:7" s="99" customFormat="1" ht="28.5" x14ac:dyDescent="0.2">
      <c r="A79" s="86" t="s">
        <v>153</v>
      </c>
      <c r="B79" s="87" t="s">
        <v>140</v>
      </c>
      <c r="C79" s="97"/>
      <c r="D79" s="97"/>
      <c r="E79" s="97">
        <f>E84</f>
        <v>0.23</v>
      </c>
      <c r="F79" s="97">
        <f>F84</f>
        <v>230</v>
      </c>
      <c r="G79" s="98">
        <f>G84</f>
        <v>610.04499999999996</v>
      </c>
    </row>
    <row r="80" spans="1:7" s="99" customFormat="1" ht="14.25" x14ac:dyDescent="0.2">
      <c r="A80" s="86" t="s">
        <v>154</v>
      </c>
      <c r="B80" s="87" t="s">
        <v>151</v>
      </c>
      <c r="C80" s="97"/>
      <c r="D80" s="97"/>
      <c r="E80" s="97">
        <f>E84</f>
        <v>0.23</v>
      </c>
      <c r="F80" s="97">
        <f>F84</f>
        <v>230</v>
      </c>
      <c r="G80" s="98">
        <f>G84</f>
        <v>610.04499999999996</v>
      </c>
    </row>
    <row r="81" spans="1:7" s="99" customFormat="1" ht="14.25" x14ac:dyDescent="0.2">
      <c r="A81" s="86" t="s">
        <v>155</v>
      </c>
      <c r="B81" s="87" t="s">
        <v>152</v>
      </c>
      <c r="C81" s="97"/>
      <c r="D81" s="97"/>
      <c r="E81" s="97">
        <f>E84</f>
        <v>0.23</v>
      </c>
      <c r="F81" s="97">
        <f>F84</f>
        <v>230</v>
      </c>
      <c r="G81" s="98">
        <f>G84</f>
        <v>610.04499999999996</v>
      </c>
    </row>
    <row r="82" spans="1:7" s="99" customFormat="1" ht="28.5" x14ac:dyDescent="0.2">
      <c r="A82" s="86" t="s">
        <v>156</v>
      </c>
      <c r="B82" s="87" t="s">
        <v>96</v>
      </c>
      <c r="C82" s="97"/>
      <c r="D82" s="97"/>
      <c r="E82" s="97">
        <f>E84</f>
        <v>0.23</v>
      </c>
      <c r="F82" s="97">
        <f>F84</f>
        <v>230</v>
      </c>
      <c r="G82" s="98">
        <f>G84</f>
        <v>610.04499999999996</v>
      </c>
    </row>
    <row r="83" spans="1:7" s="99" customFormat="1" ht="14.25" collapsed="1" x14ac:dyDescent="0.2">
      <c r="A83" s="86" t="s">
        <v>157</v>
      </c>
      <c r="B83" s="87" t="s">
        <v>144</v>
      </c>
      <c r="C83" s="97">
        <f>C84</f>
        <v>2019</v>
      </c>
      <c r="D83" s="97">
        <f>D84</f>
        <v>10</v>
      </c>
      <c r="E83" s="97">
        <f>E84</f>
        <v>0.23</v>
      </c>
      <c r="F83" s="97">
        <f>F84</f>
        <v>230</v>
      </c>
      <c r="G83" s="98">
        <f>G84</f>
        <v>610.04499999999996</v>
      </c>
    </row>
    <row r="84" spans="1:7" s="40" customFormat="1" hidden="1" outlineLevel="1" x14ac:dyDescent="0.25">
      <c r="A84" s="37">
        <v>19</v>
      </c>
      <c r="B84" s="38" t="s">
        <v>158</v>
      </c>
      <c r="C84" s="39">
        <v>2019</v>
      </c>
      <c r="D84" s="39">
        <v>10</v>
      </c>
      <c r="E84" s="39">
        <v>0.23</v>
      </c>
      <c r="F84" s="39">
        <v>230</v>
      </c>
      <c r="G84" s="50">
        <v>610.04499999999996</v>
      </c>
    </row>
    <row r="85" spans="1:7" s="99" customFormat="1" ht="28.5" x14ac:dyDescent="0.2">
      <c r="A85" s="86" t="s">
        <v>202</v>
      </c>
      <c r="B85" s="87" t="s">
        <v>201</v>
      </c>
      <c r="C85" s="97"/>
      <c r="D85" s="97"/>
      <c r="E85" s="97">
        <f>E86</f>
        <v>0.7</v>
      </c>
      <c r="F85" s="97">
        <f>F86</f>
        <v>608.5</v>
      </c>
      <c r="G85" s="98">
        <f>G86</f>
        <v>1917.4296999999999</v>
      </c>
    </row>
    <row r="86" spans="1:7" s="99" customFormat="1" ht="14.25" collapsed="1" x14ac:dyDescent="0.2">
      <c r="A86" s="86" t="s">
        <v>203</v>
      </c>
      <c r="B86" s="87" t="s">
        <v>144</v>
      </c>
      <c r="C86" s="97">
        <f>C87</f>
        <v>2020</v>
      </c>
      <c r="D86" s="97">
        <f>D87</f>
        <v>10</v>
      </c>
      <c r="E86" s="97">
        <f>E87</f>
        <v>0.7</v>
      </c>
      <c r="F86" s="97">
        <f>F87</f>
        <v>608.5</v>
      </c>
      <c r="G86" s="98">
        <f>G87</f>
        <v>1917.4296999999999</v>
      </c>
    </row>
    <row r="87" spans="1:7" s="40" customFormat="1" hidden="1" outlineLevel="1" x14ac:dyDescent="0.25">
      <c r="A87" s="37">
        <v>37</v>
      </c>
      <c r="B87" s="38" t="s">
        <v>204</v>
      </c>
      <c r="C87" s="39">
        <v>2020</v>
      </c>
      <c r="D87" s="39">
        <v>10</v>
      </c>
      <c r="E87" s="39">
        <v>0.7</v>
      </c>
      <c r="F87" s="39">
        <v>608.5</v>
      </c>
      <c r="G87" s="50">
        <v>1917.4296999999999</v>
      </c>
    </row>
    <row r="88" spans="1:7" s="99" customFormat="1" ht="28.5" x14ac:dyDescent="0.2">
      <c r="A88" s="86" t="s">
        <v>159</v>
      </c>
      <c r="B88" s="87" t="s">
        <v>143</v>
      </c>
      <c r="C88" s="97"/>
      <c r="D88" s="97"/>
      <c r="E88" s="97">
        <f>E89</f>
        <v>2.2439999999999998</v>
      </c>
      <c r="F88" s="97">
        <f>F89</f>
        <v>1815</v>
      </c>
      <c r="G88" s="98">
        <f>G89</f>
        <v>6406.6249299999999</v>
      </c>
    </row>
    <row r="89" spans="1:7" s="99" customFormat="1" ht="14.25" x14ac:dyDescent="0.2">
      <c r="A89" s="86" t="s">
        <v>160</v>
      </c>
      <c r="B89" s="87" t="s">
        <v>144</v>
      </c>
      <c r="C89" s="97"/>
      <c r="D89" s="97"/>
      <c r="E89" s="97">
        <f>E92+E93</f>
        <v>2.2439999999999998</v>
      </c>
      <c r="F89" s="97">
        <f>F92+F93</f>
        <v>1815</v>
      </c>
      <c r="G89" s="98">
        <f>G92+G93</f>
        <v>6406.6249299999999</v>
      </c>
    </row>
    <row r="90" spans="1:7" s="110" customFormat="1" x14ac:dyDescent="0.25">
      <c r="A90" s="115" t="s">
        <v>213</v>
      </c>
      <c r="B90" s="116"/>
      <c r="C90" s="108">
        <v>2019</v>
      </c>
      <c r="D90" s="108">
        <v>0.4</v>
      </c>
      <c r="E90" s="108">
        <f>E92</f>
        <v>1.9039999999999999</v>
      </c>
      <c r="F90" s="108">
        <f>F92</f>
        <v>1141</v>
      </c>
      <c r="G90" s="109">
        <f>G92</f>
        <v>5997.3524799999996</v>
      </c>
    </row>
    <row r="91" spans="1:7" s="110" customFormat="1" collapsed="1" x14ac:dyDescent="0.25">
      <c r="A91" s="115" t="s">
        <v>214</v>
      </c>
      <c r="B91" s="116"/>
      <c r="C91" s="108">
        <v>2020</v>
      </c>
      <c r="D91" s="108">
        <v>0.4</v>
      </c>
      <c r="E91" s="108">
        <f>E93</f>
        <v>0.34</v>
      </c>
      <c r="F91" s="108">
        <f>F93</f>
        <v>674</v>
      </c>
      <c r="G91" s="109">
        <f>G93</f>
        <v>409.27244999999999</v>
      </c>
    </row>
    <row r="92" spans="1:7" s="99" customFormat="1" ht="14.25" hidden="1" outlineLevel="1" x14ac:dyDescent="0.2">
      <c r="A92" s="106">
        <v>21</v>
      </c>
      <c r="B92" s="107" t="s">
        <v>150</v>
      </c>
      <c r="C92" s="97">
        <v>2019</v>
      </c>
      <c r="D92" s="97">
        <v>0.4</v>
      </c>
      <c r="E92" s="97">
        <v>1.9039999999999999</v>
      </c>
      <c r="F92" s="97">
        <v>1141</v>
      </c>
      <c r="G92" s="98">
        <v>5997.3524799999996</v>
      </c>
    </row>
    <row r="93" spans="1:7" s="99" customFormat="1" ht="14.25" hidden="1" outlineLevel="1" x14ac:dyDescent="0.2">
      <c r="A93" s="106">
        <v>39</v>
      </c>
      <c r="B93" s="107" t="s">
        <v>150</v>
      </c>
      <c r="C93" s="97">
        <v>2020</v>
      </c>
      <c r="D93" s="97">
        <v>0.4</v>
      </c>
      <c r="E93" s="97">
        <v>0.34</v>
      </c>
      <c r="F93" s="97">
        <v>674</v>
      </c>
      <c r="G93" s="98">
        <v>409.27244999999999</v>
      </c>
    </row>
    <row r="94" spans="1:7" s="99" customFormat="1" ht="28.5" x14ac:dyDescent="0.2">
      <c r="A94" s="86" t="s">
        <v>162</v>
      </c>
      <c r="B94" s="87" t="s">
        <v>161</v>
      </c>
      <c r="C94" s="97"/>
      <c r="D94" s="97"/>
      <c r="E94" s="97">
        <f>E95</f>
        <v>6.0100000000000007</v>
      </c>
      <c r="F94" s="97">
        <f>F95</f>
        <v>4636.3999999999996</v>
      </c>
      <c r="G94" s="98">
        <f>G95</f>
        <v>9568.750845999999</v>
      </c>
    </row>
    <row r="95" spans="1:7" s="99" customFormat="1" ht="14.25" x14ac:dyDescent="0.2">
      <c r="A95" s="86" t="s">
        <v>163</v>
      </c>
      <c r="B95" s="87" t="s">
        <v>144</v>
      </c>
      <c r="C95" s="97"/>
      <c r="D95" s="97"/>
      <c r="E95" s="97">
        <f>SUM(E100:E104)</f>
        <v>6.0100000000000007</v>
      </c>
      <c r="F95" s="97">
        <f>SUM(F100:F104)</f>
        <v>4636.3999999999996</v>
      </c>
      <c r="G95" s="98">
        <f>SUM(G100:G104)</f>
        <v>9568.750845999999</v>
      </c>
    </row>
    <row r="96" spans="1:7" s="111" customFormat="1" x14ac:dyDescent="0.25">
      <c r="A96" s="113" t="s">
        <v>215</v>
      </c>
      <c r="B96" s="114"/>
      <c r="C96" s="104">
        <v>2019</v>
      </c>
      <c r="D96" s="104">
        <v>0.4</v>
      </c>
      <c r="E96" s="104">
        <f>E101</f>
        <v>0.94</v>
      </c>
      <c r="F96" s="104">
        <f t="shared" ref="F96:G96" si="5">F101</f>
        <v>1102</v>
      </c>
      <c r="G96" s="104">
        <f t="shared" si="5"/>
        <v>4247.5473559999991</v>
      </c>
    </row>
    <row r="97" spans="1:7" s="111" customFormat="1" x14ac:dyDescent="0.25">
      <c r="A97" s="113" t="s">
        <v>216</v>
      </c>
      <c r="B97" s="114"/>
      <c r="C97" s="104">
        <v>2019</v>
      </c>
      <c r="D97" s="104">
        <v>10</v>
      </c>
      <c r="E97" s="104">
        <f>E100</f>
        <v>1.25</v>
      </c>
      <c r="F97" s="104">
        <f t="shared" ref="F97:G97" si="6">F100</f>
        <v>1102</v>
      </c>
      <c r="G97" s="104">
        <f t="shared" si="6"/>
        <v>2506.2374999999997</v>
      </c>
    </row>
    <row r="98" spans="1:7" s="111" customFormat="1" x14ac:dyDescent="0.25">
      <c r="A98" s="113" t="s">
        <v>217</v>
      </c>
      <c r="B98" s="114"/>
      <c r="C98" s="104">
        <v>2020</v>
      </c>
      <c r="D98" s="104">
        <v>0.4</v>
      </c>
      <c r="E98" s="104">
        <f>E104+E102</f>
        <v>3.38</v>
      </c>
      <c r="F98" s="104">
        <f t="shared" ref="F98:G98" si="7">F104+F102</f>
        <v>1553.2</v>
      </c>
      <c r="G98" s="104">
        <f t="shared" si="7"/>
        <v>2188.0152899999998</v>
      </c>
    </row>
    <row r="99" spans="1:7" s="111" customFormat="1" collapsed="1" x14ac:dyDescent="0.25">
      <c r="A99" s="113" t="s">
        <v>218</v>
      </c>
      <c r="B99" s="114"/>
      <c r="C99" s="104">
        <v>2020</v>
      </c>
      <c r="D99" s="104">
        <v>10</v>
      </c>
      <c r="E99" s="104">
        <f>E103</f>
        <v>0.44</v>
      </c>
      <c r="F99" s="104">
        <f t="shared" ref="F99:G99" si="8">F103</f>
        <v>879.2</v>
      </c>
      <c r="G99" s="104">
        <f t="shared" si="8"/>
        <v>626.95069999999998</v>
      </c>
    </row>
    <row r="100" spans="1:7" s="40" customFormat="1" hidden="1" outlineLevel="1" x14ac:dyDescent="0.25">
      <c r="A100" s="37">
        <v>20</v>
      </c>
      <c r="B100" s="38" t="s">
        <v>164</v>
      </c>
      <c r="C100" s="39">
        <v>2019</v>
      </c>
      <c r="D100" s="39">
        <v>10</v>
      </c>
      <c r="E100" s="39">
        <v>1.25</v>
      </c>
      <c r="F100" s="39">
        <v>1102</v>
      </c>
      <c r="G100" s="50">
        <v>2506.2374999999997</v>
      </c>
    </row>
    <row r="101" spans="1:7" s="40" customFormat="1" hidden="1" outlineLevel="1" x14ac:dyDescent="0.25">
      <c r="A101" s="37">
        <v>20</v>
      </c>
      <c r="B101" s="38" t="s">
        <v>164</v>
      </c>
      <c r="C101" s="39">
        <v>2019</v>
      </c>
      <c r="D101" s="39">
        <v>0.4</v>
      </c>
      <c r="E101" s="39">
        <v>0.94</v>
      </c>
      <c r="F101" s="39">
        <v>1102</v>
      </c>
      <c r="G101" s="50">
        <v>4247.5473559999991</v>
      </c>
    </row>
    <row r="102" spans="1:7" s="40" customFormat="1" hidden="1" outlineLevel="1" x14ac:dyDescent="0.25">
      <c r="A102" s="37">
        <v>38</v>
      </c>
      <c r="B102" s="38" t="s">
        <v>205</v>
      </c>
      <c r="C102" s="39">
        <v>2020</v>
      </c>
      <c r="D102" s="39">
        <v>0.4</v>
      </c>
      <c r="E102" s="39">
        <v>2.2000000000000002</v>
      </c>
      <c r="F102" s="39">
        <v>879.2</v>
      </c>
      <c r="G102" s="50">
        <v>756.75509999999997</v>
      </c>
    </row>
    <row r="103" spans="1:7" s="40" customFormat="1" hidden="1" outlineLevel="1" x14ac:dyDescent="0.25">
      <c r="A103" s="37">
        <v>38</v>
      </c>
      <c r="B103" s="38" t="s">
        <v>205</v>
      </c>
      <c r="C103" s="39">
        <v>2020</v>
      </c>
      <c r="D103" s="39">
        <v>10</v>
      </c>
      <c r="E103" s="39">
        <v>0.44</v>
      </c>
      <c r="F103" s="39">
        <v>879.2</v>
      </c>
      <c r="G103" s="50">
        <v>626.95069999999998</v>
      </c>
    </row>
    <row r="104" spans="1:7" s="40" customFormat="1" hidden="1" outlineLevel="1" x14ac:dyDescent="0.25">
      <c r="A104" s="37">
        <v>39</v>
      </c>
      <c r="B104" s="38" t="s">
        <v>150</v>
      </c>
      <c r="C104" s="39">
        <v>2020</v>
      </c>
      <c r="D104" s="39">
        <v>0.4</v>
      </c>
      <c r="E104" s="39">
        <v>1.18</v>
      </c>
      <c r="F104" s="39">
        <v>674</v>
      </c>
      <c r="G104" s="50">
        <v>1431.26019</v>
      </c>
    </row>
    <row r="105" spans="1:7" s="99" customFormat="1" ht="28.5" x14ac:dyDescent="0.2">
      <c r="A105" s="106" t="s">
        <v>153</v>
      </c>
      <c r="B105" s="107" t="s">
        <v>140</v>
      </c>
      <c r="C105" s="97"/>
      <c r="D105" s="97"/>
      <c r="E105" s="97">
        <f>E110</f>
        <v>0.63700000000000001</v>
      </c>
      <c r="F105" s="97">
        <f>F110</f>
        <v>150</v>
      </c>
      <c r="G105" s="98">
        <f>G110</f>
        <v>1025.79</v>
      </c>
    </row>
    <row r="106" spans="1:7" s="99" customFormat="1" ht="14.25" x14ac:dyDescent="0.2">
      <c r="A106" s="106" t="s">
        <v>154</v>
      </c>
      <c r="B106" s="107" t="s">
        <v>151</v>
      </c>
      <c r="C106" s="97"/>
      <c r="D106" s="97"/>
      <c r="E106" s="97">
        <f>E110</f>
        <v>0.63700000000000001</v>
      </c>
      <c r="F106" s="97">
        <f>F110</f>
        <v>150</v>
      </c>
      <c r="G106" s="98">
        <f>G110</f>
        <v>1025.79</v>
      </c>
    </row>
    <row r="107" spans="1:7" s="99" customFormat="1" ht="14.25" x14ac:dyDescent="0.2">
      <c r="A107" s="106" t="s">
        <v>188</v>
      </c>
      <c r="B107" s="107" t="s">
        <v>142</v>
      </c>
      <c r="C107" s="97"/>
      <c r="D107" s="97"/>
      <c r="E107" s="97">
        <f>E110</f>
        <v>0.63700000000000001</v>
      </c>
      <c r="F107" s="97">
        <f>F110</f>
        <v>150</v>
      </c>
      <c r="G107" s="98">
        <f>G110</f>
        <v>1025.79</v>
      </c>
    </row>
    <row r="108" spans="1:7" s="99" customFormat="1" ht="28.5" x14ac:dyDescent="0.2">
      <c r="A108" s="112" t="s">
        <v>189</v>
      </c>
      <c r="B108" s="107" t="s">
        <v>161</v>
      </c>
      <c r="C108" s="97"/>
      <c r="D108" s="97"/>
      <c r="E108" s="97">
        <f>E110</f>
        <v>0.63700000000000001</v>
      </c>
      <c r="F108" s="97">
        <f>F110</f>
        <v>150</v>
      </c>
      <c r="G108" s="98">
        <f>G110</f>
        <v>1025.79</v>
      </c>
    </row>
    <row r="109" spans="1:7" s="99" customFormat="1" ht="14.25" collapsed="1" x14ac:dyDescent="0.2">
      <c r="A109" s="112" t="s">
        <v>190</v>
      </c>
      <c r="B109" s="107" t="s">
        <v>144</v>
      </c>
      <c r="C109" s="97">
        <f>C110</f>
        <v>2020</v>
      </c>
      <c r="D109" s="97">
        <f>D110</f>
        <v>0.4</v>
      </c>
      <c r="E109" s="97">
        <f>E110</f>
        <v>0.63700000000000001</v>
      </c>
      <c r="F109" s="97">
        <f>F110</f>
        <v>150</v>
      </c>
      <c r="G109" s="98">
        <f>G110</f>
        <v>1025.79</v>
      </c>
    </row>
    <row r="110" spans="1:7" s="40" customFormat="1" hidden="1" outlineLevel="1" x14ac:dyDescent="0.25">
      <c r="A110" s="37">
        <v>36</v>
      </c>
      <c r="B110" s="38" t="s">
        <v>191</v>
      </c>
      <c r="C110" s="39">
        <v>2020</v>
      </c>
      <c r="D110" s="39">
        <v>0.4</v>
      </c>
      <c r="E110" s="39">
        <v>0.63700000000000001</v>
      </c>
      <c r="F110" s="39">
        <v>150</v>
      </c>
      <c r="G110" s="50">
        <v>1025.79</v>
      </c>
    </row>
    <row r="111" spans="1:7" x14ac:dyDescent="0.25">
      <c r="A111" s="24" t="s">
        <v>42</v>
      </c>
      <c r="B111" s="30" t="s">
        <v>6</v>
      </c>
      <c r="C111" s="16"/>
      <c r="D111" s="16"/>
      <c r="E111" s="16"/>
      <c r="F111" s="16"/>
      <c r="G111" s="51"/>
    </row>
    <row r="112" spans="1:7" ht="135" x14ac:dyDescent="0.25">
      <c r="A112" s="25" t="s">
        <v>44</v>
      </c>
      <c r="B112" s="27" t="s">
        <v>43</v>
      </c>
      <c r="C112" s="8"/>
      <c r="D112" s="8"/>
      <c r="E112" s="8"/>
      <c r="F112" s="8"/>
      <c r="G112" s="48"/>
    </row>
    <row r="113" spans="1:8" ht="60" x14ac:dyDescent="0.25">
      <c r="A113" s="25" t="s">
        <v>45</v>
      </c>
      <c r="B113" s="27" t="s">
        <v>46</v>
      </c>
      <c r="C113" s="8"/>
      <c r="D113" s="8"/>
      <c r="E113" s="8"/>
      <c r="F113" s="8"/>
      <c r="G113" s="48"/>
    </row>
    <row r="114" spans="1:8" ht="60" x14ac:dyDescent="0.25">
      <c r="A114" s="25" t="s">
        <v>48</v>
      </c>
      <c r="B114" s="27" t="s">
        <v>47</v>
      </c>
      <c r="C114" s="8"/>
      <c r="D114" s="8"/>
      <c r="E114" s="8"/>
      <c r="F114" s="8"/>
      <c r="G114" s="48"/>
    </row>
    <row r="115" spans="1:8" hidden="1" x14ac:dyDescent="0.25">
      <c r="A115" s="36" t="s">
        <v>88</v>
      </c>
      <c r="B115" s="29" t="s">
        <v>30</v>
      </c>
      <c r="C115" s="9"/>
      <c r="D115" s="9"/>
      <c r="E115" s="9"/>
      <c r="F115" s="9"/>
      <c r="G115" s="49"/>
    </row>
    <row r="116" spans="1:8" s="56" customFormat="1" ht="76.5" customHeight="1" x14ac:dyDescent="0.25">
      <c r="A116" s="24" t="s">
        <v>50</v>
      </c>
      <c r="B116" s="30" t="s">
        <v>49</v>
      </c>
      <c r="C116" s="54"/>
      <c r="D116" s="54"/>
      <c r="E116" s="54"/>
      <c r="F116" s="54">
        <f>F122</f>
        <v>4404.7</v>
      </c>
      <c r="G116" s="55">
        <f>G122</f>
        <v>40636.510780000004</v>
      </c>
      <c r="H116" s="187"/>
    </row>
    <row r="117" spans="1:8" ht="60" x14ac:dyDescent="0.25">
      <c r="A117" s="118" t="s">
        <v>110</v>
      </c>
      <c r="B117" s="27" t="s">
        <v>52</v>
      </c>
      <c r="C117" s="8"/>
      <c r="D117" s="8"/>
      <c r="E117" s="8"/>
      <c r="F117" s="8"/>
      <c r="G117" s="48"/>
    </row>
    <row r="118" spans="1:8" ht="30" x14ac:dyDescent="0.25">
      <c r="A118" s="119" t="s">
        <v>199</v>
      </c>
      <c r="B118" s="27" t="s">
        <v>54</v>
      </c>
      <c r="C118" s="8"/>
      <c r="D118" s="8"/>
      <c r="E118" s="8"/>
      <c r="F118" s="8"/>
      <c r="G118" s="48"/>
    </row>
    <row r="119" spans="1:8" ht="135" x14ac:dyDescent="0.25">
      <c r="A119" s="25" t="s">
        <v>219</v>
      </c>
      <c r="B119" s="27" t="s">
        <v>55</v>
      </c>
      <c r="C119" s="8"/>
      <c r="D119" s="8"/>
      <c r="E119" s="8"/>
      <c r="F119" s="8"/>
      <c r="G119" s="48"/>
    </row>
    <row r="120" spans="1:8" ht="30" hidden="1" x14ac:dyDescent="0.25">
      <c r="A120" s="25" t="s">
        <v>57</v>
      </c>
      <c r="B120" s="27" t="s">
        <v>58</v>
      </c>
      <c r="C120" s="8"/>
      <c r="D120" s="8"/>
      <c r="E120" s="8"/>
      <c r="F120" s="8"/>
      <c r="G120" s="48"/>
    </row>
    <row r="121" spans="1:8" hidden="1" x14ac:dyDescent="0.25">
      <c r="A121" s="36" t="s">
        <v>88</v>
      </c>
      <c r="B121" s="29" t="s">
        <v>30</v>
      </c>
      <c r="C121" s="9"/>
      <c r="D121" s="9"/>
      <c r="E121" s="9"/>
      <c r="F121" s="9"/>
      <c r="G121" s="49"/>
    </row>
    <row r="122" spans="1:8" s="99" customFormat="1" ht="14.25" x14ac:dyDescent="0.2">
      <c r="A122" s="106" t="s">
        <v>169</v>
      </c>
      <c r="B122" s="107" t="s">
        <v>165</v>
      </c>
      <c r="C122" s="97"/>
      <c r="D122" s="97"/>
      <c r="E122" s="97"/>
      <c r="F122" s="97">
        <f>F123</f>
        <v>4404.7</v>
      </c>
      <c r="G122" s="98">
        <f t="shared" ref="F122:G124" si="9">G123</f>
        <v>40636.510780000004</v>
      </c>
    </row>
    <row r="123" spans="1:8" s="99" customFormat="1" ht="14.25" x14ac:dyDescent="0.2">
      <c r="A123" s="106" t="s">
        <v>170</v>
      </c>
      <c r="B123" s="107" t="s">
        <v>166</v>
      </c>
      <c r="C123" s="97"/>
      <c r="D123" s="97"/>
      <c r="E123" s="97"/>
      <c r="F123" s="97">
        <f t="shared" si="9"/>
        <v>4404.7</v>
      </c>
      <c r="G123" s="98">
        <f t="shared" si="9"/>
        <v>40636.510780000004</v>
      </c>
    </row>
    <row r="124" spans="1:8" s="99" customFormat="1" ht="28.5" x14ac:dyDescent="0.2">
      <c r="A124" s="106" t="s">
        <v>171</v>
      </c>
      <c r="B124" s="107" t="s">
        <v>167</v>
      </c>
      <c r="C124" s="97"/>
      <c r="D124" s="97"/>
      <c r="E124" s="97"/>
      <c r="F124" s="97">
        <f t="shared" si="9"/>
        <v>4404.7</v>
      </c>
      <c r="G124" s="98">
        <f t="shared" si="9"/>
        <v>40636.510780000004</v>
      </c>
    </row>
    <row r="125" spans="1:8" s="99" customFormat="1" ht="14.25" x14ac:dyDescent="0.2">
      <c r="A125" s="106" t="s">
        <v>172</v>
      </c>
      <c r="B125" s="107" t="s">
        <v>168</v>
      </c>
      <c r="C125" s="97"/>
      <c r="D125" s="97"/>
      <c r="E125" s="97"/>
      <c r="F125" s="97">
        <f>SUM(F128:F132)</f>
        <v>4404.7</v>
      </c>
      <c r="G125" s="98">
        <f>SUM(G128:G132)</f>
        <v>40636.510780000004</v>
      </c>
    </row>
    <row r="126" spans="1:8" s="40" customFormat="1" x14ac:dyDescent="0.25">
      <c r="A126" s="37"/>
      <c r="B126" s="38"/>
      <c r="C126" s="39">
        <v>2019</v>
      </c>
      <c r="D126" s="117" t="s">
        <v>173</v>
      </c>
      <c r="E126" s="39"/>
      <c r="F126" s="39">
        <f>F128+F129+F130</f>
        <v>2917</v>
      </c>
      <c r="G126" s="50">
        <f>G128+G129+G130</f>
        <v>27670.58008</v>
      </c>
    </row>
    <row r="127" spans="1:8" s="40" customFormat="1" collapsed="1" x14ac:dyDescent="0.25">
      <c r="A127" s="37"/>
      <c r="B127" s="38"/>
      <c r="C127" s="39">
        <v>2020</v>
      </c>
      <c r="D127" s="117" t="s">
        <v>173</v>
      </c>
      <c r="E127" s="39"/>
      <c r="F127" s="39">
        <f>F131+F132</f>
        <v>1487.7</v>
      </c>
      <c r="G127" s="50">
        <f>G131+G132</f>
        <v>12965.930700000001</v>
      </c>
    </row>
    <row r="128" spans="1:8" s="40" customFormat="1" hidden="1" outlineLevel="1" x14ac:dyDescent="0.25">
      <c r="A128" s="37">
        <v>20</v>
      </c>
      <c r="B128" s="38" t="s">
        <v>164</v>
      </c>
      <c r="C128" s="39">
        <v>2019</v>
      </c>
      <c r="D128" s="117" t="s">
        <v>173</v>
      </c>
      <c r="E128" s="39"/>
      <c r="F128" s="39">
        <v>1102</v>
      </c>
      <c r="G128" s="50">
        <v>7701.75</v>
      </c>
    </row>
    <row r="129" spans="1:7" s="40" customFormat="1" hidden="1" outlineLevel="1" x14ac:dyDescent="0.25">
      <c r="A129" s="37">
        <v>21</v>
      </c>
      <c r="B129" s="38" t="s">
        <v>150</v>
      </c>
      <c r="C129" s="39">
        <v>2019</v>
      </c>
      <c r="D129" s="117" t="s">
        <v>173</v>
      </c>
      <c r="E129" s="39"/>
      <c r="F129" s="39">
        <v>1141</v>
      </c>
      <c r="G129" s="50">
        <v>12977.145</v>
      </c>
    </row>
    <row r="130" spans="1:7" s="40" customFormat="1" hidden="1" outlineLevel="1" x14ac:dyDescent="0.25">
      <c r="A130" s="37">
        <v>22</v>
      </c>
      <c r="B130" s="38" t="s">
        <v>150</v>
      </c>
      <c r="C130" s="39">
        <v>2019</v>
      </c>
      <c r="D130" s="117" t="s">
        <v>173</v>
      </c>
      <c r="E130" s="39"/>
      <c r="F130" s="39">
        <v>674</v>
      </c>
      <c r="G130" s="50">
        <v>6991.6850799999993</v>
      </c>
    </row>
    <row r="131" spans="1:7" s="40" customFormat="1" hidden="1" outlineLevel="1" x14ac:dyDescent="0.25">
      <c r="A131" s="37">
        <v>37</v>
      </c>
      <c r="B131" s="38" t="s">
        <v>204</v>
      </c>
      <c r="C131" s="39">
        <v>2020</v>
      </c>
      <c r="D131" s="117" t="s">
        <v>173</v>
      </c>
      <c r="E131" s="39"/>
      <c r="F131" s="39">
        <v>608.5</v>
      </c>
      <c r="G131" s="50">
        <v>4905.2021000000004</v>
      </c>
    </row>
    <row r="132" spans="1:7" s="40" customFormat="1" hidden="1" outlineLevel="1" x14ac:dyDescent="0.25">
      <c r="A132" s="37">
        <v>38</v>
      </c>
      <c r="B132" s="38" t="s">
        <v>205</v>
      </c>
      <c r="C132" s="39">
        <v>2020</v>
      </c>
      <c r="D132" s="117" t="s">
        <v>173</v>
      </c>
      <c r="E132" s="39"/>
      <c r="F132" s="39">
        <v>879.2</v>
      </c>
      <c r="G132" s="50">
        <v>8060.7286000000004</v>
      </c>
    </row>
    <row r="133" spans="1:7" ht="59.25" customHeight="1" x14ac:dyDescent="0.25">
      <c r="A133" s="24" t="s">
        <v>60</v>
      </c>
      <c r="B133" s="30" t="s">
        <v>59</v>
      </c>
      <c r="C133" s="16"/>
      <c r="D133" s="16"/>
      <c r="E133" s="16"/>
      <c r="F133" s="16"/>
      <c r="G133" s="51"/>
    </row>
    <row r="134" spans="1:7" x14ac:dyDescent="0.25">
      <c r="A134" s="25" t="s">
        <v>61</v>
      </c>
      <c r="B134" s="27" t="s">
        <v>62</v>
      </c>
      <c r="C134" s="8"/>
      <c r="D134" s="8"/>
      <c r="E134" s="8"/>
      <c r="F134" s="8"/>
      <c r="G134" s="48"/>
    </row>
    <row r="135" spans="1:7" ht="30" x14ac:dyDescent="0.25">
      <c r="A135" s="25" t="s">
        <v>63</v>
      </c>
      <c r="B135" s="27" t="s">
        <v>54</v>
      </c>
      <c r="C135" s="8"/>
      <c r="D135" s="8"/>
      <c r="E135" s="8"/>
      <c r="F135" s="8"/>
      <c r="G135" s="48"/>
    </row>
    <row r="136" spans="1:7" ht="120" x14ac:dyDescent="0.25">
      <c r="A136" s="25" t="s">
        <v>64</v>
      </c>
      <c r="B136" s="27" t="s">
        <v>65</v>
      </c>
      <c r="C136" s="8"/>
      <c r="D136" s="8"/>
      <c r="E136" s="8"/>
      <c r="F136" s="8"/>
      <c r="G136" s="48"/>
    </row>
    <row r="137" spans="1:7" hidden="1" x14ac:dyDescent="0.25">
      <c r="A137" s="36" t="s">
        <v>88</v>
      </c>
      <c r="B137" s="29" t="s">
        <v>30</v>
      </c>
      <c r="C137" s="9"/>
      <c r="D137" s="9"/>
      <c r="E137" s="9"/>
      <c r="F137" s="9"/>
      <c r="G137" s="49"/>
    </row>
    <row r="138" spans="1:7" ht="28.5" x14ac:dyDescent="0.25">
      <c r="A138" s="24" t="s">
        <v>66</v>
      </c>
      <c r="B138" s="30" t="s">
        <v>67</v>
      </c>
      <c r="C138" s="16"/>
      <c r="D138" s="16"/>
      <c r="E138" s="16"/>
      <c r="F138" s="16"/>
      <c r="G138" s="51"/>
    </row>
    <row r="139" spans="1:7" x14ac:dyDescent="0.25">
      <c r="A139" s="25" t="s">
        <v>68</v>
      </c>
      <c r="B139" s="27" t="s">
        <v>69</v>
      </c>
      <c r="C139" s="8"/>
      <c r="D139" s="8"/>
      <c r="E139" s="8"/>
      <c r="F139" s="8"/>
      <c r="G139" s="48"/>
    </row>
    <row r="140" spans="1:7" ht="105" x14ac:dyDescent="0.25">
      <c r="A140" s="25" t="s">
        <v>70</v>
      </c>
      <c r="B140" s="27" t="s">
        <v>71</v>
      </c>
      <c r="C140" s="8"/>
      <c r="D140" s="8"/>
      <c r="E140" s="8"/>
      <c r="F140" s="8"/>
      <c r="G140" s="48"/>
    </row>
    <row r="141" spans="1:7" hidden="1" x14ac:dyDescent="0.25">
      <c r="A141" s="36" t="s">
        <v>88</v>
      </c>
      <c r="B141" s="29" t="s">
        <v>30</v>
      </c>
      <c r="C141" s="9"/>
      <c r="D141" s="9"/>
      <c r="E141" s="9"/>
      <c r="F141" s="9"/>
      <c r="G141" s="49"/>
    </row>
    <row r="142" spans="1:7" s="56" customFormat="1" ht="47.25" customHeight="1" x14ac:dyDescent="0.25">
      <c r="A142" s="24" t="s">
        <v>72</v>
      </c>
      <c r="B142" s="30" t="s">
        <v>10</v>
      </c>
      <c r="C142" s="54"/>
      <c r="D142" s="54"/>
      <c r="E142" s="54">
        <f>E143+E146</f>
        <v>7</v>
      </c>
      <c r="F142" s="54">
        <f>F143+F146</f>
        <v>79</v>
      </c>
      <c r="G142" s="55">
        <f>G143+G146</f>
        <v>151.30000000000001</v>
      </c>
    </row>
    <row r="143" spans="1:7" s="99" customFormat="1" ht="14.25" x14ac:dyDescent="0.2">
      <c r="A143" s="106" t="s">
        <v>192</v>
      </c>
      <c r="B143" s="107" t="s">
        <v>194</v>
      </c>
      <c r="C143" s="97"/>
      <c r="D143" s="97"/>
      <c r="E143" s="97">
        <f>E144</f>
        <v>1</v>
      </c>
      <c r="F143" s="97">
        <f>F144</f>
        <v>5</v>
      </c>
      <c r="G143" s="98">
        <f>G144</f>
        <v>13.74</v>
      </c>
    </row>
    <row r="144" spans="1:7" s="99" customFormat="1" ht="14.25" collapsed="1" x14ac:dyDescent="0.2">
      <c r="A144" s="106" t="s">
        <v>193</v>
      </c>
      <c r="B144" s="107" t="s">
        <v>195</v>
      </c>
      <c r="C144" s="97">
        <v>2020</v>
      </c>
      <c r="D144" s="97">
        <v>0.22</v>
      </c>
      <c r="E144" s="97">
        <f>E145</f>
        <v>1</v>
      </c>
      <c r="F144" s="97">
        <v>5</v>
      </c>
      <c r="G144" s="98">
        <f>G145</f>
        <v>13.74</v>
      </c>
    </row>
    <row r="145" spans="1:10" s="99" customFormat="1" ht="14.25" hidden="1" outlineLevel="1" x14ac:dyDescent="0.2">
      <c r="A145" s="106">
        <v>34</v>
      </c>
      <c r="B145" s="107" t="s">
        <v>175</v>
      </c>
      <c r="C145" s="97">
        <v>2020</v>
      </c>
      <c r="D145" s="97">
        <v>0.22</v>
      </c>
      <c r="E145" s="97">
        <v>1</v>
      </c>
      <c r="F145" s="97">
        <v>5</v>
      </c>
      <c r="G145" s="98">
        <v>13.74</v>
      </c>
    </row>
    <row r="146" spans="1:10" s="99" customFormat="1" ht="14.25" x14ac:dyDescent="0.2">
      <c r="A146" s="106" t="s">
        <v>196</v>
      </c>
      <c r="B146" s="107" t="s">
        <v>198</v>
      </c>
      <c r="C146" s="97"/>
      <c r="D146" s="97"/>
      <c r="E146" s="97">
        <f>E147</f>
        <v>6</v>
      </c>
      <c r="F146" s="97">
        <f>F147</f>
        <v>74</v>
      </c>
      <c r="G146" s="98">
        <f>G147</f>
        <v>137.56</v>
      </c>
      <c r="H146" s="120"/>
    </row>
    <row r="147" spans="1:10" s="99" customFormat="1" ht="14.25" collapsed="1" x14ac:dyDescent="0.2">
      <c r="A147" s="106" t="s">
        <v>197</v>
      </c>
      <c r="B147" s="107" t="s">
        <v>195</v>
      </c>
      <c r="C147" s="97">
        <v>2020</v>
      </c>
      <c r="D147" s="97">
        <v>0.4</v>
      </c>
      <c r="E147" s="97">
        <f>SUM(E148:E153)</f>
        <v>6</v>
      </c>
      <c r="F147" s="97">
        <f>SUM(F148:F153)</f>
        <v>74</v>
      </c>
      <c r="G147" s="98">
        <f>SUM(G148:G153)</f>
        <v>137.56</v>
      </c>
      <c r="H147" s="120"/>
    </row>
    <row r="148" spans="1:10" s="40" customFormat="1" hidden="1" outlineLevel="1" x14ac:dyDescent="0.25">
      <c r="A148" s="37">
        <v>25</v>
      </c>
      <c r="B148" s="38" t="s">
        <v>179</v>
      </c>
      <c r="C148" s="39">
        <v>2020</v>
      </c>
      <c r="D148" s="39">
        <v>0.4</v>
      </c>
      <c r="E148" s="39">
        <v>1</v>
      </c>
      <c r="F148" s="39">
        <v>7</v>
      </c>
      <c r="G148" s="50">
        <v>22.47</v>
      </c>
    </row>
    <row r="149" spans="1:10" s="40" customFormat="1" hidden="1" outlineLevel="1" x14ac:dyDescent="0.25">
      <c r="A149" s="37">
        <v>26</v>
      </c>
      <c r="B149" s="38" t="s">
        <v>180</v>
      </c>
      <c r="C149" s="39">
        <v>2020</v>
      </c>
      <c r="D149" s="39">
        <v>0.4</v>
      </c>
      <c r="E149" s="39">
        <v>1</v>
      </c>
      <c r="F149" s="39">
        <v>15</v>
      </c>
      <c r="G149" s="50">
        <v>22.47</v>
      </c>
    </row>
    <row r="150" spans="1:10" s="40" customFormat="1" hidden="1" outlineLevel="1" x14ac:dyDescent="0.25">
      <c r="A150" s="37">
        <v>29</v>
      </c>
      <c r="B150" s="38" t="s">
        <v>181</v>
      </c>
      <c r="C150" s="39">
        <v>2020</v>
      </c>
      <c r="D150" s="39">
        <v>0.4</v>
      </c>
      <c r="E150" s="39">
        <v>1</v>
      </c>
      <c r="F150" s="39">
        <v>7</v>
      </c>
      <c r="G150" s="50">
        <v>23.12</v>
      </c>
    </row>
    <row r="151" spans="1:10" s="40" customFormat="1" hidden="1" outlineLevel="1" x14ac:dyDescent="0.25">
      <c r="A151" s="37">
        <v>32</v>
      </c>
      <c r="B151" s="38" t="s">
        <v>185</v>
      </c>
      <c r="C151" s="39">
        <v>2020</v>
      </c>
      <c r="D151" s="39">
        <v>0.4</v>
      </c>
      <c r="E151" s="39">
        <v>1</v>
      </c>
      <c r="F151" s="39">
        <v>15</v>
      </c>
      <c r="G151" s="50">
        <v>23.51</v>
      </c>
    </row>
    <row r="152" spans="1:10" s="40" customFormat="1" hidden="1" outlineLevel="1" x14ac:dyDescent="0.25">
      <c r="A152" s="37">
        <v>28</v>
      </c>
      <c r="B152" s="38" t="s">
        <v>186</v>
      </c>
      <c r="C152" s="39">
        <v>2020</v>
      </c>
      <c r="D152" s="39">
        <v>0.4</v>
      </c>
      <c r="E152" s="39">
        <v>1</v>
      </c>
      <c r="F152" s="39">
        <v>15</v>
      </c>
      <c r="G152" s="50">
        <v>22.87</v>
      </c>
    </row>
    <row r="153" spans="1:10" s="40" customFormat="1" hidden="1" outlineLevel="1" x14ac:dyDescent="0.25">
      <c r="A153" s="37">
        <v>33</v>
      </c>
      <c r="B153" s="38" t="s">
        <v>182</v>
      </c>
      <c r="C153" s="39">
        <v>2020</v>
      </c>
      <c r="D153" s="39">
        <v>0.4</v>
      </c>
      <c r="E153" s="39">
        <v>1</v>
      </c>
      <c r="F153" s="39">
        <v>15</v>
      </c>
      <c r="G153" s="50">
        <v>23.12</v>
      </c>
    </row>
    <row r="154" spans="1:10" s="40" customFormat="1" x14ac:dyDescent="0.25">
      <c r="A154" s="43"/>
      <c r="B154" s="44"/>
      <c r="C154" s="45"/>
      <c r="D154" s="45"/>
      <c r="E154" s="45"/>
      <c r="F154" s="45"/>
      <c r="G154" s="45"/>
    </row>
    <row r="155" spans="1:10" s="40" customFormat="1" x14ac:dyDescent="0.25">
      <c r="A155" s="43"/>
      <c r="B155" s="44"/>
      <c r="C155" s="45"/>
      <c r="D155" s="45"/>
      <c r="E155" s="45"/>
      <c r="F155" s="45"/>
      <c r="G155" s="45"/>
    </row>
    <row r="157" spans="1:10" x14ac:dyDescent="0.25">
      <c r="I157" s="52"/>
      <c r="J157" s="52"/>
    </row>
    <row r="158" spans="1:10" x14ac:dyDescent="0.25">
      <c r="I158" s="52"/>
      <c r="J158" s="52"/>
    </row>
    <row r="160" spans="1:10" x14ac:dyDescent="0.25">
      <c r="I160" s="52"/>
    </row>
    <row r="162" spans="9:9" x14ac:dyDescent="0.25">
      <c r="I162" s="52"/>
    </row>
    <row r="163" spans="9:9" x14ac:dyDescent="0.25">
      <c r="I163" s="52"/>
    </row>
    <row r="164" spans="9:9" x14ac:dyDescent="0.25">
      <c r="I164" s="52"/>
    </row>
  </sheetData>
  <autoFilter ref="A10:W153"/>
  <mergeCells count="6">
    <mergeCell ref="A7:G7"/>
    <mergeCell ref="F1:G1"/>
    <mergeCell ref="A3:G3"/>
    <mergeCell ref="A4:G4"/>
    <mergeCell ref="A5:G5"/>
    <mergeCell ref="A6:G6"/>
  </mergeCells>
  <pageMargins left="0.7" right="0.7" top="0.75" bottom="0.75" header="0.3" footer="0.3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90"/>
  <sheetViews>
    <sheetView view="pageBreakPreview" zoomScale="80" zoomScaleNormal="100" zoomScaleSheetLayoutView="80" workbookViewId="0">
      <pane ySplit="10" topLeftCell="A61" activePane="bottomLeft" state="frozen"/>
      <selection pane="bottomLeft" activeCell="I11" sqref="I11:L11"/>
    </sheetView>
  </sheetViews>
  <sheetFormatPr defaultRowHeight="15" outlineLevelRow="1" x14ac:dyDescent="0.25"/>
  <cols>
    <col min="1" max="1" width="13.42578125" style="23" customWidth="1"/>
    <col min="2" max="2" width="57.140625" style="7" customWidth="1"/>
    <col min="3" max="3" width="11.7109375" style="6" customWidth="1"/>
    <col min="4" max="4" width="15.7109375" style="6" customWidth="1"/>
    <col min="5" max="5" width="28.140625" style="6" customWidth="1"/>
    <col min="6" max="6" width="23.140625" style="6" customWidth="1"/>
    <col min="7" max="7" width="33" style="6" customWidth="1"/>
    <col min="8" max="8" width="9.140625" style="6"/>
    <col min="9" max="9" width="14.28515625" style="6" customWidth="1"/>
    <col min="10" max="16384" width="9.140625" style="6"/>
  </cols>
  <sheetData>
    <row r="1" spans="1:23" ht="69" customHeight="1" x14ac:dyDescent="0.25">
      <c r="F1" s="66" t="s">
        <v>76</v>
      </c>
      <c r="G1" s="67"/>
    </row>
    <row r="2" spans="1:23" ht="5.25" customHeight="1" x14ac:dyDescent="0.25"/>
    <row r="3" spans="1:23" ht="45.75" customHeight="1" x14ac:dyDescent="0.25">
      <c r="A3" s="68" t="s">
        <v>11</v>
      </c>
      <c r="B3" s="69"/>
      <c r="C3" s="69"/>
      <c r="D3" s="69"/>
      <c r="E3" s="69"/>
      <c r="F3" s="69"/>
      <c r="G3" s="69"/>
      <c r="H3" s="1"/>
      <c r="I3" s="1"/>
      <c r="J3" s="1"/>
      <c r="K3" s="1"/>
      <c r="L3" s="1"/>
      <c r="M3" s="1"/>
    </row>
    <row r="4" spans="1:23" s="13" customFormat="1" ht="15" customHeight="1" x14ac:dyDescent="0.25">
      <c r="A4" s="70" t="s">
        <v>89</v>
      </c>
      <c r="B4" s="65"/>
      <c r="C4" s="65"/>
      <c r="D4" s="65"/>
      <c r="E4" s="65"/>
      <c r="F4" s="65"/>
      <c r="G4" s="65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3" customFormat="1" ht="15" customHeight="1" x14ac:dyDescent="0.25">
      <c r="A5" s="71" t="s">
        <v>7</v>
      </c>
      <c r="B5" s="72"/>
      <c r="C5" s="72"/>
      <c r="D5" s="72"/>
      <c r="E5" s="72"/>
      <c r="F5" s="72"/>
      <c r="G5" s="7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" customHeight="1" x14ac:dyDescent="0.25">
      <c r="A6" s="73" t="s">
        <v>86</v>
      </c>
      <c r="B6" s="74"/>
      <c r="C6" s="74"/>
      <c r="D6" s="74"/>
      <c r="E6" s="74"/>
      <c r="F6" s="74"/>
      <c r="G6" s="7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>
      <c r="A7" s="64" t="s">
        <v>13</v>
      </c>
      <c r="B7" s="65"/>
      <c r="C7" s="65"/>
      <c r="D7" s="65"/>
      <c r="E7" s="65"/>
      <c r="F7" s="65"/>
      <c r="G7" s="6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9" spans="1:23" ht="78" customHeight="1" x14ac:dyDescent="0.25">
      <c r="A9" s="11" t="s">
        <v>0</v>
      </c>
      <c r="B9" s="11" t="s">
        <v>16</v>
      </c>
      <c r="C9" s="11" t="s">
        <v>2</v>
      </c>
      <c r="D9" s="11" t="s">
        <v>3</v>
      </c>
      <c r="E9" s="11" t="s">
        <v>14</v>
      </c>
      <c r="F9" s="11" t="s">
        <v>9</v>
      </c>
      <c r="G9" s="11" t="s">
        <v>15</v>
      </c>
    </row>
    <row r="10" spans="1:23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</row>
    <row r="11" spans="1:23" s="59" customFormat="1" ht="14.25" x14ac:dyDescent="0.2">
      <c r="A11" s="24" t="s">
        <v>17</v>
      </c>
      <c r="B11" s="15" t="s">
        <v>4</v>
      </c>
      <c r="C11" s="57"/>
      <c r="D11" s="57"/>
      <c r="E11" s="57">
        <f>E19+E36+E43</f>
        <v>7.4349999999999978</v>
      </c>
      <c r="F11" s="57">
        <f>F19+F36+F43</f>
        <v>292</v>
      </c>
      <c r="G11" s="58">
        <f>G19+G36+G43</f>
        <v>7619.8360150000008</v>
      </c>
    </row>
    <row r="12" spans="1:23" ht="30" hidden="1" x14ac:dyDescent="0.25">
      <c r="A12" s="25" t="s">
        <v>19</v>
      </c>
      <c r="B12" s="27" t="s">
        <v>18</v>
      </c>
      <c r="C12" s="8"/>
      <c r="D12" s="8"/>
      <c r="E12" s="8"/>
      <c r="F12" s="8"/>
      <c r="G12" s="48"/>
    </row>
    <row r="13" spans="1:23" ht="30" hidden="1" x14ac:dyDescent="0.25">
      <c r="A13" s="25" t="s">
        <v>20</v>
      </c>
      <c r="B13" s="27" t="s">
        <v>21</v>
      </c>
      <c r="C13" s="8"/>
      <c r="D13" s="8"/>
      <c r="E13" s="8"/>
      <c r="F13" s="8"/>
      <c r="G13" s="48"/>
    </row>
    <row r="14" spans="1:23" ht="30" hidden="1" x14ac:dyDescent="0.25">
      <c r="A14" s="25" t="s">
        <v>23</v>
      </c>
      <c r="B14" s="27" t="s">
        <v>22</v>
      </c>
      <c r="C14" s="8"/>
      <c r="D14" s="8"/>
      <c r="E14" s="8"/>
      <c r="F14" s="8"/>
      <c r="G14" s="48"/>
    </row>
    <row r="15" spans="1:23" ht="90" hidden="1" x14ac:dyDescent="0.25">
      <c r="A15" s="25" t="s">
        <v>25</v>
      </c>
      <c r="B15" s="27" t="s">
        <v>24</v>
      </c>
      <c r="C15" s="8"/>
      <c r="D15" s="8"/>
      <c r="E15" s="8"/>
      <c r="F15" s="8"/>
      <c r="G15" s="48"/>
    </row>
    <row r="16" spans="1:23" hidden="1" x14ac:dyDescent="0.25">
      <c r="A16" s="26" t="s">
        <v>26</v>
      </c>
      <c r="B16" s="28" t="s">
        <v>27</v>
      </c>
      <c r="C16" s="8"/>
      <c r="D16" s="8"/>
      <c r="E16" s="8"/>
      <c r="F16" s="8"/>
      <c r="G16" s="48"/>
    </row>
    <row r="17" spans="1:7" ht="30" hidden="1" x14ac:dyDescent="0.25">
      <c r="A17" s="25" t="s">
        <v>29</v>
      </c>
      <c r="B17" s="27" t="s">
        <v>28</v>
      </c>
      <c r="C17" s="8"/>
      <c r="D17" s="8"/>
      <c r="E17" s="8"/>
      <c r="F17" s="8"/>
      <c r="G17" s="48"/>
    </row>
    <row r="18" spans="1:7" hidden="1" x14ac:dyDescent="0.25">
      <c r="A18" s="36" t="s">
        <v>88</v>
      </c>
      <c r="B18" s="29" t="s">
        <v>30</v>
      </c>
      <c r="C18" s="9"/>
      <c r="D18" s="9"/>
      <c r="E18" s="9"/>
      <c r="F18" s="9"/>
      <c r="G18" s="49"/>
    </row>
    <row r="19" spans="1:7" s="40" customFormat="1" x14ac:dyDescent="0.25">
      <c r="A19" s="96" t="s">
        <v>90</v>
      </c>
      <c r="B19" s="87" t="s">
        <v>91</v>
      </c>
      <c r="C19" s="97"/>
      <c r="D19" s="97"/>
      <c r="E19" s="97">
        <f>E20</f>
        <v>6.8499999999999979</v>
      </c>
      <c r="F19" s="97">
        <f>F20</f>
        <v>171</v>
      </c>
      <c r="G19" s="98">
        <f>G20</f>
        <v>6891.2141233333341</v>
      </c>
    </row>
    <row r="20" spans="1:7" s="40" customFormat="1" x14ac:dyDescent="0.25">
      <c r="A20" s="96" t="s">
        <v>93</v>
      </c>
      <c r="B20" s="87" t="s">
        <v>92</v>
      </c>
      <c r="C20" s="97"/>
      <c r="D20" s="97"/>
      <c r="E20" s="97">
        <f>E21</f>
        <v>6.8499999999999979</v>
      </c>
      <c r="F20" s="97">
        <f>F21</f>
        <v>171</v>
      </c>
      <c r="G20" s="98">
        <f>G21</f>
        <v>6891.2141233333341</v>
      </c>
    </row>
    <row r="21" spans="1:7" s="40" customFormat="1" x14ac:dyDescent="0.25">
      <c r="A21" s="96" t="s">
        <v>95</v>
      </c>
      <c r="B21" s="87" t="s">
        <v>94</v>
      </c>
      <c r="C21" s="97"/>
      <c r="D21" s="97"/>
      <c r="E21" s="97">
        <f>E22</f>
        <v>6.8499999999999979</v>
      </c>
      <c r="F21" s="97">
        <f>F22</f>
        <v>171</v>
      </c>
      <c r="G21" s="98">
        <f>G22</f>
        <v>6891.2141233333341</v>
      </c>
    </row>
    <row r="22" spans="1:7" s="40" customFormat="1" ht="28.5" x14ac:dyDescent="0.25">
      <c r="A22" s="96" t="s">
        <v>97</v>
      </c>
      <c r="B22" s="87" t="s">
        <v>96</v>
      </c>
      <c r="C22" s="97"/>
      <c r="D22" s="97"/>
      <c r="E22" s="97">
        <f>E23</f>
        <v>6.8499999999999979</v>
      </c>
      <c r="F22" s="97">
        <f>F23</f>
        <v>171</v>
      </c>
      <c r="G22" s="98">
        <f>G23</f>
        <v>6891.2141233333341</v>
      </c>
    </row>
    <row r="23" spans="1:7" s="40" customFormat="1" x14ac:dyDescent="0.25">
      <c r="A23" s="100" t="s">
        <v>99</v>
      </c>
      <c r="B23" s="101" t="s">
        <v>98</v>
      </c>
      <c r="C23" s="97"/>
      <c r="D23" s="97"/>
      <c r="E23" s="97">
        <f>SUM(E27:E35)</f>
        <v>6.8499999999999979</v>
      </c>
      <c r="F23" s="97">
        <f>SUM(F27:F35)</f>
        <v>171</v>
      </c>
      <c r="G23" s="98">
        <f>SUM(G27:G35)</f>
        <v>6891.2141233333341</v>
      </c>
    </row>
    <row r="24" spans="1:7" s="111" customFormat="1" x14ac:dyDescent="0.25">
      <c r="A24" s="102" t="s">
        <v>208</v>
      </c>
      <c r="B24" s="103"/>
      <c r="C24" s="104">
        <v>2018</v>
      </c>
      <c r="D24" s="104">
        <v>0.4</v>
      </c>
      <c r="E24" s="104">
        <f>E27</f>
        <v>0.30199999999999999</v>
      </c>
      <c r="F24" s="104">
        <f t="shared" ref="F24:G24" si="0">F27</f>
        <v>15</v>
      </c>
      <c r="G24" s="105">
        <f t="shared" si="0"/>
        <v>213.79817</v>
      </c>
    </row>
    <row r="25" spans="1:7" s="111" customFormat="1" x14ac:dyDescent="0.25">
      <c r="A25" s="102" t="s">
        <v>209</v>
      </c>
      <c r="B25" s="103"/>
      <c r="C25" s="104">
        <v>2018</v>
      </c>
      <c r="D25" s="104">
        <v>6</v>
      </c>
      <c r="E25" s="104">
        <f>E28</f>
        <v>5.49</v>
      </c>
      <c r="F25" s="104">
        <f t="shared" ref="F25:G25" si="1">F28</f>
        <v>100</v>
      </c>
      <c r="G25" s="105">
        <f t="shared" si="1"/>
        <v>6142.8401199999998</v>
      </c>
    </row>
    <row r="26" spans="1:7" s="111" customFormat="1" collapsed="1" x14ac:dyDescent="0.25">
      <c r="A26" s="102" t="s">
        <v>210</v>
      </c>
      <c r="B26" s="103"/>
      <c r="C26" s="104">
        <v>2019</v>
      </c>
      <c r="D26" s="104">
        <v>0.4</v>
      </c>
      <c r="E26" s="104">
        <f>E29+E30+E31+E32+E33+E34+E35</f>
        <v>1.0580000000000001</v>
      </c>
      <c r="F26" s="104">
        <f t="shared" ref="F26:G26" si="2">F29+F30+F31+F32+F33+F34+F35</f>
        <v>56</v>
      </c>
      <c r="G26" s="105">
        <f t="shared" si="2"/>
        <v>534.57583333333332</v>
      </c>
    </row>
    <row r="27" spans="1:7" s="40" customFormat="1" hidden="1" outlineLevel="1" x14ac:dyDescent="0.25">
      <c r="A27" s="37">
        <v>4</v>
      </c>
      <c r="B27" s="38" t="s">
        <v>100</v>
      </c>
      <c r="C27" s="39">
        <v>2018</v>
      </c>
      <c r="D27" s="39">
        <v>0.4</v>
      </c>
      <c r="E27" s="39">
        <v>0.30199999999999999</v>
      </c>
      <c r="F27" s="39">
        <v>15</v>
      </c>
      <c r="G27" s="50">
        <v>213.79817</v>
      </c>
    </row>
    <row r="28" spans="1:7" s="40" customFormat="1" hidden="1" outlineLevel="1" x14ac:dyDescent="0.25">
      <c r="A28" s="37">
        <v>6</v>
      </c>
      <c r="B28" s="38" t="s">
        <v>101</v>
      </c>
      <c r="C28" s="39">
        <v>2018</v>
      </c>
      <c r="D28" s="39">
        <v>6</v>
      </c>
      <c r="E28" s="39">
        <v>5.49</v>
      </c>
      <c r="F28" s="39">
        <v>100</v>
      </c>
      <c r="G28" s="50">
        <v>6142.8401199999998</v>
      </c>
    </row>
    <row r="29" spans="1:7" s="40" customFormat="1" hidden="1" outlineLevel="1" x14ac:dyDescent="0.25">
      <c r="A29" s="37">
        <v>9</v>
      </c>
      <c r="B29" s="38" t="s">
        <v>118</v>
      </c>
      <c r="C29" s="39">
        <v>2019</v>
      </c>
      <c r="D29" s="39">
        <v>0.4</v>
      </c>
      <c r="E29" s="39">
        <v>0.05</v>
      </c>
      <c r="F29" s="39">
        <v>6</v>
      </c>
      <c r="G29" s="50">
        <v>26.495600000000003</v>
      </c>
    </row>
    <row r="30" spans="1:7" s="40" customFormat="1" hidden="1" outlineLevel="1" x14ac:dyDescent="0.25">
      <c r="A30" s="37">
        <v>14</v>
      </c>
      <c r="B30" s="38" t="s">
        <v>119</v>
      </c>
      <c r="C30" s="39">
        <v>2019</v>
      </c>
      <c r="D30" s="39">
        <v>0.4</v>
      </c>
      <c r="E30" s="39">
        <v>0.22500000000000001</v>
      </c>
      <c r="F30" s="39">
        <v>15</v>
      </c>
      <c r="G30" s="50">
        <v>106.48538333333333</v>
      </c>
    </row>
    <row r="31" spans="1:7" s="40" customFormat="1" hidden="1" outlineLevel="1" x14ac:dyDescent="0.25">
      <c r="A31" s="37">
        <v>12</v>
      </c>
      <c r="B31" s="38" t="s">
        <v>120</v>
      </c>
      <c r="C31" s="39">
        <v>2019</v>
      </c>
      <c r="D31" s="39">
        <v>0.4</v>
      </c>
      <c r="E31" s="39">
        <v>0.185</v>
      </c>
      <c r="F31" s="39">
        <v>7</v>
      </c>
      <c r="G31" s="50">
        <v>95.81645833333333</v>
      </c>
    </row>
    <row r="32" spans="1:7" s="40" customFormat="1" hidden="1" outlineLevel="1" x14ac:dyDescent="0.25">
      <c r="A32" s="37">
        <v>11</v>
      </c>
      <c r="B32" s="38" t="s">
        <v>121</v>
      </c>
      <c r="C32" s="39">
        <v>2019</v>
      </c>
      <c r="D32" s="39">
        <v>0.4</v>
      </c>
      <c r="E32" s="39">
        <v>0.17499999999999999</v>
      </c>
      <c r="F32" s="39">
        <v>7</v>
      </c>
      <c r="G32" s="50">
        <v>95.865608333333341</v>
      </c>
    </row>
    <row r="33" spans="1:7" s="40" customFormat="1" hidden="1" outlineLevel="1" x14ac:dyDescent="0.25">
      <c r="A33" s="37">
        <v>13</v>
      </c>
      <c r="B33" s="38" t="s">
        <v>122</v>
      </c>
      <c r="C33" s="39">
        <v>2019</v>
      </c>
      <c r="D33" s="39">
        <v>0.4</v>
      </c>
      <c r="E33" s="39">
        <v>0.16500000000000001</v>
      </c>
      <c r="F33" s="39">
        <v>7</v>
      </c>
      <c r="G33" s="50">
        <v>88.928383333333343</v>
      </c>
    </row>
    <row r="34" spans="1:7" s="40" customFormat="1" hidden="1" outlineLevel="1" x14ac:dyDescent="0.25">
      <c r="A34" s="37">
        <v>10</v>
      </c>
      <c r="B34" s="38" t="s">
        <v>123</v>
      </c>
      <c r="C34" s="39">
        <v>2019</v>
      </c>
      <c r="D34" s="39">
        <v>0.4</v>
      </c>
      <c r="E34" s="39">
        <v>0.129</v>
      </c>
      <c r="F34" s="39">
        <v>7</v>
      </c>
      <c r="G34" s="50">
        <v>60.310933333333338</v>
      </c>
    </row>
    <row r="35" spans="1:7" s="40" customFormat="1" hidden="1" outlineLevel="1" x14ac:dyDescent="0.25">
      <c r="A35" s="37">
        <v>16</v>
      </c>
      <c r="B35" s="38" t="s">
        <v>124</v>
      </c>
      <c r="C35" s="39">
        <v>2019</v>
      </c>
      <c r="D35" s="39">
        <v>0.4</v>
      </c>
      <c r="E35" s="39">
        <v>0.129</v>
      </c>
      <c r="F35" s="39">
        <v>7</v>
      </c>
      <c r="G35" s="50">
        <v>60.67346666666667</v>
      </c>
    </row>
    <row r="36" spans="1:7" s="99" customFormat="1" ht="14.25" x14ac:dyDescent="0.2">
      <c r="A36" s="106" t="s">
        <v>90</v>
      </c>
      <c r="B36" s="107" t="s">
        <v>91</v>
      </c>
      <c r="C36" s="97"/>
      <c r="D36" s="97"/>
      <c r="E36" s="97">
        <f>E37</f>
        <v>0.32400000000000001</v>
      </c>
      <c r="F36" s="97">
        <f>F37</f>
        <v>106</v>
      </c>
      <c r="G36" s="98">
        <f>G37</f>
        <v>583.58685000000003</v>
      </c>
    </row>
    <row r="37" spans="1:7" s="99" customFormat="1" ht="14.25" x14ac:dyDescent="0.2">
      <c r="A37" s="106" t="s">
        <v>93</v>
      </c>
      <c r="B37" s="107" t="s">
        <v>92</v>
      </c>
      <c r="C37" s="97"/>
      <c r="D37" s="97"/>
      <c r="E37" s="97">
        <f>E38</f>
        <v>0.32400000000000001</v>
      </c>
      <c r="F37" s="97">
        <f>F38</f>
        <v>106</v>
      </c>
      <c r="G37" s="98">
        <f>G38</f>
        <v>583.58685000000003</v>
      </c>
    </row>
    <row r="38" spans="1:7" s="99" customFormat="1" ht="14.25" x14ac:dyDescent="0.2">
      <c r="A38" s="106" t="s">
        <v>95</v>
      </c>
      <c r="B38" s="107" t="s">
        <v>94</v>
      </c>
      <c r="C38" s="97"/>
      <c r="D38" s="97"/>
      <c r="E38" s="97">
        <f>E39</f>
        <v>0.32400000000000001</v>
      </c>
      <c r="F38" s="97">
        <f>F39</f>
        <v>106</v>
      </c>
      <c r="G38" s="98">
        <f>G39</f>
        <v>583.58685000000003</v>
      </c>
    </row>
    <row r="39" spans="1:7" s="99" customFormat="1" ht="28.5" x14ac:dyDescent="0.2">
      <c r="A39" s="106" t="s">
        <v>103</v>
      </c>
      <c r="B39" s="87" t="s">
        <v>102</v>
      </c>
      <c r="C39" s="97"/>
      <c r="D39" s="97"/>
      <c r="E39" s="97">
        <f>E40</f>
        <v>0.32400000000000001</v>
      </c>
      <c r="F39" s="97">
        <f>F40</f>
        <v>106</v>
      </c>
      <c r="G39" s="98">
        <f>G40</f>
        <v>583.58685000000003</v>
      </c>
    </row>
    <row r="40" spans="1:7" s="99" customFormat="1" ht="14.25" collapsed="1" x14ac:dyDescent="0.2">
      <c r="A40" s="100" t="s">
        <v>104</v>
      </c>
      <c r="B40" s="101" t="s">
        <v>98</v>
      </c>
      <c r="C40" s="97">
        <v>2018</v>
      </c>
      <c r="D40" s="97">
        <v>0.4</v>
      </c>
      <c r="E40" s="97">
        <f>E41+E42</f>
        <v>0.32400000000000001</v>
      </c>
      <c r="F40" s="97">
        <f>F41+F42</f>
        <v>106</v>
      </c>
      <c r="G40" s="98">
        <f>G41+G42</f>
        <v>583.58685000000003</v>
      </c>
    </row>
    <row r="41" spans="1:7" s="40" customFormat="1" hidden="1" outlineLevel="1" x14ac:dyDescent="0.25">
      <c r="A41" s="37">
        <v>5</v>
      </c>
      <c r="B41" s="38" t="s">
        <v>105</v>
      </c>
      <c r="C41" s="39">
        <v>2018</v>
      </c>
      <c r="D41" s="39">
        <v>0.4</v>
      </c>
      <c r="E41" s="39">
        <v>0.224</v>
      </c>
      <c r="F41" s="39">
        <v>6</v>
      </c>
      <c r="G41" s="50">
        <v>179.30376000000001</v>
      </c>
    </row>
    <row r="42" spans="1:7" s="40" customFormat="1" hidden="1" outlineLevel="1" x14ac:dyDescent="0.25">
      <c r="A42" s="37">
        <v>6</v>
      </c>
      <c r="B42" s="38" t="s">
        <v>101</v>
      </c>
      <c r="C42" s="39">
        <v>2018</v>
      </c>
      <c r="D42" s="39">
        <v>0.4</v>
      </c>
      <c r="E42" s="39">
        <v>0.1</v>
      </c>
      <c r="F42" s="39">
        <v>100</v>
      </c>
      <c r="G42" s="50">
        <v>404.28309000000002</v>
      </c>
    </row>
    <row r="43" spans="1:7" s="40" customFormat="1" x14ac:dyDescent="0.25">
      <c r="A43" s="100" t="s">
        <v>129</v>
      </c>
      <c r="B43" s="101" t="s">
        <v>125</v>
      </c>
      <c r="C43" s="97"/>
      <c r="D43" s="97"/>
      <c r="E43" s="97">
        <f>E44</f>
        <v>0.26100000000000001</v>
      </c>
      <c r="F43" s="97">
        <f>F44</f>
        <v>15</v>
      </c>
      <c r="G43" s="98">
        <f>G44</f>
        <v>145.03504166666667</v>
      </c>
    </row>
    <row r="44" spans="1:7" s="40" customFormat="1" x14ac:dyDescent="0.25">
      <c r="A44" s="100" t="s">
        <v>130</v>
      </c>
      <c r="B44" s="101" t="s">
        <v>92</v>
      </c>
      <c r="C44" s="97"/>
      <c r="D44" s="97"/>
      <c r="E44" s="97">
        <f>E45</f>
        <v>0.26100000000000001</v>
      </c>
      <c r="F44" s="97">
        <f>F45</f>
        <v>15</v>
      </c>
      <c r="G44" s="98">
        <f>G45</f>
        <v>145.03504166666667</v>
      </c>
    </row>
    <row r="45" spans="1:7" s="40" customFormat="1" x14ac:dyDescent="0.25">
      <c r="A45" s="100" t="s">
        <v>131</v>
      </c>
      <c r="B45" s="101" t="s">
        <v>126</v>
      </c>
      <c r="C45" s="97"/>
      <c r="D45" s="97"/>
      <c r="E45" s="97">
        <f>E46</f>
        <v>0.26100000000000001</v>
      </c>
      <c r="F45" s="97">
        <f>F46</f>
        <v>15</v>
      </c>
      <c r="G45" s="98">
        <f>G46</f>
        <v>145.03504166666667</v>
      </c>
    </row>
    <row r="46" spans="1:7" s="40" customFormat="1" ht="28.5" x14ac:dyDescent="0.25">
      <c r="A46" s="100" t="s">
        <v>132</v>
      </c>
      <c r="B46" s="101" t="s">
        <v>127</v>
      </c>
      <c r="C46" s="97"/>
      <c r="D46" s="97"/>
      <c r="E46" s="97">
        <f>E47</f>
        <v>0.26100000000000001</v>
      </c>
      <c r="F46" s="97">
        <f>F47</f>
        <v>15</v>
      </c>
      <c r="G46" s="98">
        <f>G47</f>
        <v>145.03504166666667</v>
      </c>
    </row>
    <row r="47" spans="1:7" s="40" customFormat="1" collapsed="1" x14ac:dyDescent="0.25">
      <c r="A47" s="100" t="s">
        <v>133</v>
      </c>
      <c r="B47" s="101" t="s">
        <v>128</v>
      </c>
      <c r="C47" s="97">
        <v>2019</v>
      </c>
      <c r="D47" s="97">
        <v>0.4</v>
      </c>
      <c r="E47" s="97">
        <f>E48</f>
        <v>0.26100000000000001</v>
      </c>
      <c r="F47" s="97">
        <v>15</v>
      </c>
      <c r="G47" s="98">
        <f>G48</f>
        <v>145.03504166666667</v>
      </c>
    </row>
    <row r="48" spans="1:7" s="40" customFormat="1" hidden="1" outlineLevel="1" x14ac:dyDescent="0.25">
      <c r="A48" s="53" t="s">
        <v>135</v>
      </c>
      <c r="B48" s="38" t="s">
        <v>134</v>
      </c>
      <c r="C48" s="39">
        <v>2019</v>
      </c>
      <c r="D48" s="39">
        <v>0.4</v>
      </c>
      <c r="E48" s="39">
        <v>0.26100000000000001</v>
      </c>
      <c r="F48" s="39">
        <v>15</v>
      </c>
      <c r="G48" s="50">
        <v>145.03504166666667</v>
      </c>
    </row>
    <row r="49" spans="1:7" hidden="1" x14ac:dyDescent="0.25">
      <c r="A49" s="24" t="s">
        <v>31</v>
      </c>
      <c r="B49" s="30" t="s">
        <v>5</v>
      </c>
      <c r="C49" s="16"/>
      <c r="D49" s="16"/>
      <c r="E49" s="16"/>
      <c r="F49" s="16"/>
      <c r="G49" s="51"/>
    </row>
    <row r="50" spans="1:7" ht="60" hidden="1" x14ac:dyDescent="0.25">
      <c r="A50" s="25" t="s">
        <v>32</v>
      </c>
      <c r="B50" s="27" t="s">
        <v>33</v>
      </c>
      <c r="C50" s="8"/>
      <c r="D50" s="8"/>
      <c r="E50" s="8"/>
      <c r="F50" s="8"/>
      <c r="G50" s="48"/>
    </row>
    <row r="51" spans="1:7" hidden="1" x14ac:dyDescent="0.25">
      <c r="A51" s="25" t="s">
        <v>35</v>
      </c>
      <c r="B51" s="27" t="s">
        <v>34</v>
      </c>
      <c r="C51" s="8"/>
      <c r="D51" s="8"/>
      <c r="E51" s="8"/>
      <c r="F51" s="8"/>
      <c r="G51" s="48"/>
    </row>
    <row r="52" spans="1:7" ht="30" hidden="1" x14ac:dyDescent="0.25">
      <c r="A52" s="25" t="s">
        <v>36</v>
      </c>
      <c r="B52" s="27" t="s">
        <v>37</v>
      </c>
      <c r="C52" s="8"/>
      <c r="D52" s="8"/>
      <c r="E52" s="8"/>
      <c r="F52" s="8"/>
      <c r="G52" s="48"/>
    </row>
    <row r="53" spans="1:7" ht="135" hidden="1" x14ac:dyDescent="0.25">
      <c r="A53" s="25" t="s">
        <v>38</v>
      </c>
      <c r="B53" s="27" t="s">
        <v>39</v>
      </c>
      <c r="C53" s="8"/>
      <c r="D53" s="8"/>
      <c r="E53" s="8"/>
      <c r="F53" s="8"/>
      <c r="G53" s="48"/>
    </row>
    <row r="54" spans="1:7" ht="60" hidden="1" x14ac:dyDescent="0.25">
      <c r="A54" s="25" t="s">
        <v>41</v>
      </c>
      <c r="B54" s="27" t="s">
        <v>40</v>
      </c>
      <c r="C54" s="8"/>
      <c r="D54" s="8"/>
      <c r="E54" s="8"/>
      <c r="F54" s="8"/>
      <c r="G54" s="48"/>
    </row>
    <row r="55" spans="1:7" hidden="1" x14ac:dyDescent="0.25">
      <c r="A55" s="36" t="s">
        <v>88</v>
      </c>
      <c r="B55" s="29" t="s">
        <v>30</v>
      </c>
      <c r="C55" s="9"/>
      <c r="D55" s="9"/>
      <c r="E55" s="9"/>
      <c r="F55" s="9"/>
      <c r="G55" s="49"/>
    </row>
    <row r="56" spans="1:7" hidden="1" x14ac:dyDescent="0.25">
      <c r="A56" s="24" t="s">
        <v>42</v>
      </c>
      <c r="B56" s="30" t="s">
        <v>6</v>
      </c>
      <c r="C56" s="16"/>
      <c r="D56" s="16"/>
      <c r="E56" s="16"/>
      <c r="F56" s="16"/>
      <c r="G56" s="51"/>
    </row>
    <row r="57" spans="1:7" ht="135" hidden="1" x14ac:dyDescent="0.25">
      <c r="A57" s="25" t="s">
        <v>44</v>
      </c>
      <c r="B57" s="27" t="s">
        <v>43</v>
      </c>
      <c r="C57" s="8"/>
      <c r="D57" s="8"/>
      <c r="E57" s="8"/>
      <c r="F57" s="8"/>
      <c r="G57" s="48"/>
    </row>
    <row r="58" spans="1:7" ht="60" hidden="1" x14ac:dyDescent="0.25">
      <c r="A58" s="25" t="s">
        <v>45</v>
      </c>
      <c r="B58" s="27" t="s">
        <v>46</v>
      </c>
      <c r="C58" s="8"/>
      <c r="D58" s="8"/>
      <c r="E58" s="8"/>
      <c r="F58" s="8"/>
      <c r="G58" s="48"/>
    </row>
    <row r="59" spans="1:7" ht="60" hidden="1" x14ac:dyDescent="0.25">
      <c r="A59" s="25" t="s">
        <v>48</v>
      </c>
      <c r="B59" s="27" t="s">
        <v>47</v>
      </c>
      <c r="C59" s="8"/>
      <c r="D59" s="8"/>
      <c r="E59" s="8"/>
      <c r="F59" s="8"/>
      <c r="G59" s="48"/>
    </row>
    <row r="60" spans="1:7" hidden="1" x14ac:dyDescent="0.25">
      <c r="A60" s="36" t="s">
        <v>88</v>
      </c>
      <c r="B60" s="29" t="s">
        <v>30</v>
      </c>
      <c r="C60" s="9"/>
      <c r="D60" s="9"/>
      <c r="E60" s="9"/>
      <c r="F60" s="9"/>
      <c r="G60" s="49"/>
    </row>
    <row r="61" spans="1:7" s="56" customFormat="1" ht="76.5" customHeight="1" x14ac:dyDescent="0.25">
      <c r="A61" s="24" t="s">
        <v>50</v>
      </c>
      <c r="B61" s="30" t="s">
        <v>49</v>
      </c>
      <c r="C61" s="54"/>
      <c r="D61" s="54"/>
      <c r="E61" s="54"/>
      <c r="F61" s="54">
        <f>F67</f>
        <v>100</v>
      </c>
      <c r="G61" s="55">
        <f>G67</f>
        <v>197.45230000000001</v>
      </c>
    </row>
    <row r="62" spans="1:7" ht="60" hidden="1" x14ac:dyDescent="0.25">
      <c r="A62" s="25" t="s">
        <v>51</v>
      </c>
      <c r="B62" s="27" t="s">
        <v>52</v>
      </c>
      <c r="C62" s="8"/>
      <c r="D62" s="8"/>
      <c r="E62" s="8"/>
      <c r="F62" s="8"/>
      <c r="G62" s="48"/>
    </row>
    <row r="63" spans="1:7" ht="30" hidden="1" x14ac:dyDescent="0.25">
      <c r="A63" s="25" t="s">
        <v>53</v>
      </c>
      <c r="B63" s="27" t="s">
        <v>54</v>
      </c>
      <c r="C63" s="8"/>
      <c r="D63" s="8"/>
      <c r="E63" s="8"/>
      <c r="F63" s="8"/>
      <c r="G63" s="48"/>
    </row>
    <row r="64" spans="1:7" ht="135" hidden="1" x14ac:dyDescent="0.25">
      <c r="A64" s="25" t="s">
        <v>56</v>
      </c>
      <c r="B64" s="27" t="s">
        <v>55</v>
      </c>
      <c r="C64" s="8"/>
      <c r="D64" s="8"/>
      <c r="E64" s="8"/>
      <c r="F64" s="8"/>
      <c r="G64" s="48"/>
    </row>
    <row r="65" spans="1:7" ht="30" hidden="1" x14ac:dyDescent="0.25">
      <c r="A65" s="25" t="s">
        <v>57</v>
      </c>
      <c r="B65" s="27" t="s">
        <v>58</v>
      </c>
      <c r="C65" s="8"/>
      <c r="D65" s="8"/>
      <c r="E65" s="8"/>
      <c r="F65" s="8"/>
      <c r="G65" s="48"/>
    </row>
    <row r="66" spans="1:7" hidden="1" x14ac:dyDescent="0.25">
      <c r="A66" s="36" t="s">
        <v>88</v>
      </c>
      <c r="B66" s="29" t="s">
        <v>30</v>
      </c>
      <c r="C66" s="9"/>
      <c r="D66" s="9"/>
      <c r="E66" s="9"/>
      <c r="F66" s="9"/>
      <c r="G66" s="49"/>
    </row>
    <row r="67" spans="1:7" s="99" customFormat="1" ht="42.75" x14ac:dyDescent="0.2">
      <c r="A67" s="106" t="s">
        <v>110</v>
      </c>
      <c r="B67" s="107" t="s">
        <v>106</v>
      </c>
      <c r="C67" s="97"/>
      <c r="D67" s="97"/>
      <c r="E67" s="97"/>
      <c r="F67" s="97">
        <f t="shared" ref="F67:G70" si="3">F68</f>
        <v>100</v>
      </c>
      <c r="G67" s="98">
        <f t="shared" si="3"/>
        <v>197.45230000000001</v>
      </c>
    </row>
    <row r="68" spans="1:7" s="99" customFormat="1" ht="14.25" x14ac:dyDescent="0.2">
      <c r="A68" s="112" t="s">
        <v>111</v>
      </c>
      <c r="B68" s="107" t="s">
        <v>107</v>
      </c>
      <c r="C68" s="97"/>
      <c r="D68" s="97"/>
      <c r="E68" s="97"/>
      <c r="F68" s="97">
        <f t="shared" si="3"/>
        <v>100</v>
      </c>
      <c r="G68" s="98">
        <f t="shared" si="3"/>
        <v>197.45230000000001</v>
      </c>
    </row>
    <row r="69" spans="1:7" s="99" customFormat="1" ht="28.5" x14ac:dyDescent="0.2">
      <c r="A69" s="112" t="s">
        <v>112</v>
      </c>
      <c r="B69" s="107" t="s">
        <v>108</v>
      </c>
      <c r="C69" s="97"/>
      <c r="D69" s="97"/>
      <c r="E69" s="97"/>
      <c r="F69" s="97">
        <f t="shared" si="3"/>
        <v>100</v>
      </c>
      <c r="G69" s="98">
        <f t="shared" si="3"/>
        <v>197.45230000000001</v>
      </c>
    </row>
    <row r="70" spans="1:7" s="99" customFormat="1" ht="14.25" collapsed="1" x14ac:dyDescent="0.2">
      <c r="A70" s="112" t="s">
        <v>113</v>
      </c>
      <c r="B70" s="107" t="s">
        <v>109</v>
      </c>
      <c r="C70" s="97">
        <f>C71</f>
        <v>2018</v>
      </c>
      <c r="D70" s="121" t="s">
        <v>114</v>
      </c>
      <c r="E70" s="97"/>
      <c r="F70" s="97">
        <f t="shared" si="3"/>
        <v>100</v>
      </c>
      <c r="G70" s="98">
        <f t="shared" si="3"/>
        <v>197.45230000000001</v>
      </c>
    </row>
    <row r="71" spans="1:7" s="40" customFormat="1" hidden="1" outlineLevel="1" x14ac:dyDescent="0.25">
      <c r="A71" s="53" t="s">
        <v>174</v>
      </c>
      <c r="B71" s="38" t="s">
        <v>101</v>
      </c>
      <c r="C71" s="39">
        <v>2018</v>
      </c>
      <c r="D71" s="117" t="s">
        <v>114</v>
      </c>
      <c r="E71" s="39"/>
      <c r="F71" s="39">
        <v>100</v>
      </c>
      <c r="G71" s="50">
        <v>197.45230000000001</v>
      </c>
    </row>
    <row r="72" spans="1:7" ht="59.25" hidden="1" customHeight="1" x14ac:dyDescent="0.25">
      <c r="A72" s="24" t="s">
        <v>60</v>
      </c>
      <c r="B72" s="30" t="s">
        <v>59</v>
      </c>
      <c r="C72" s="16"/>
      <c r="D72" s="16"/>
      <c r="E72" s="16"/>
      <c r="F72" s="16"/>
      <c r="G72" s="51"/>
    </row>
    <row r="73" spans="1:7" hidden="1" x14ac:dyDescent="0.25">
      <c r="A73" s="25" t="s">
        <v>61</v>
      </c>
      <c r="B73" s="27" t="s">
        <v>62</v>
      </c>
      <c r="C73" s="8"/>
      <c r="D73" s="8"/>
      <c r="E73" s="8"/>
      <c r="F73" s="8"/>
      <c r="G73" s="48"/>
    </row>
    <row r="74" spans="1:7" ht="30" hidden="1" x14ac:dyDescent="0.25">
      <c r="A74" s="25" t="s">
        <v>63</v>
      </c>
      <c r="B74" s="27" t="s">
        <v>54</v>
      </c>
      <c r="C74" s="8"/>
      <c r="D74" s="8"/>
      <c r="E74" s="8"/>
      <c r="F74" s="8"/>
      <c r="G74" s="48"/>
    </row>
    <row r="75" spans="1:7" ht="120" hidden="1" x14ac:dyDescent="0.25">
      <c r="A75" s="25" t="s">
        <v>64</v>
      </c>
      <c r="B75" s="27" t="s">
        <v>65</v>
      </c>
      <c r="C75" s="8"/>
      <c r="D75" s="8"/>
      <c r="E75" s="8"/>
      <c r="F75" s="8"/>
      <c r="G75" s="48"/>
    </row>
    <row r="76" spans="1:7" hidden="1" x14ac:dyDescent="0.25">
      <c r="A76" s="36" t="s">
        <v>88</v>
      </c>
      <c r="B76" s="29" t="s">
        <v>30</v>
      </c>
      <c r="C76" s="9"/>
      <c r="D76" s="9"/>
      <c r="E76" s="9"/>
      <c r="F76" s="9"/>
      <c r="G76" s="49"/>
    </row>
    <row r="77" spans="1:7" ht="28.5" hidden="1" x14ac:dyDescent="0.25">
      <c r="A77" s="24" t="s">
        <v>66</v>
      </c>
      <c r="B77" s="30" t="s">
        <v>67</v>
      </c>
      <c r="C77" s="16"/>
      <c r="D77" s="16"/>
      <c r="E77" s="16"/>
      <c r="F77" s="16"/>
      <c r="G77" s="51"/>
    </row>
    <row r="78" spans="1:7" hidden="1" x14ac:dyDescent="0.25">
      <c r="A78" s="25" t="s">
        <v>68</v>
      </c>
      <c r="B78" s="27" t="s">
        <v>69</v>
      </c>
      <c r="C78" s="8"/>
      <c r="D78" s="8"/>
      <c r="E78" s="8"/>
      <c r="F78" s="8"/>
      <c r="G78" s="48"/>
    </row>
    <row r="79" spans="1:7" ht="120" hidden="1" x14ac:dyDescent="0.25">
      <c r="A79" s="25" t="s">
        <v>70</v>
      </c>
      <c r="B79" s="27" t="s">
        <v>71</v>
      </c>
      <c r="C79" s="8"/>
      <c r="D79" s="8"/>
      <c r="E79" s="8"/>
      <c r="F79" s="8"/>
      <c r="G79" s="48"/>
    </row>
    <row r="80" spans="1:7" hidden="1" x14ac:dyDescent="0.25">
      <c r="A80" s="36" t="s">
        <v>88</v>
      </c>
      <c r="B80" s="29" t="s">
        <v>30</v>
      </c>
      <c r="C80" s="9"/>
      <c r="D80" s="9"/>
      <c r="E80" s="9"/>
      <c r="F80" s="9"/>
      <c r="G80" s="49"/>
    </row>
    <row r="81" spans="1:8" ht="47.25" hidden="1" customHeight="1" x14ac:dyDescent="0.25">
      <c r="A81" s="24" t="s">
        <v>72</v>
      </c>
      <c r="B81" s="30" t="s">
        <v>10</v>
      </c>
      <c r="C81" s="16"/>
      <c r="D81" s="16"/>
      <c r="E81" s="16"/>
      <c r="F81" s="16"/>
      <c r="G81" s="51"/>
    </row>
    <row r="82" spans="1:8" ht="30" hidden="1" x14ac:dyDescent="0.25">
      <c r="A82" s="25" t="s">
        <v>73</v>
      </c>
      <c r="B82" s="27" t="s">
        <v>74</v>
      </c>
      <c r="C82" s="8"/>
      <c r="D82" s="8"/>
      <c r="E82" s="8"/>
      <c r="F82" s="8"/>
      <c r="G82" s="48"/>
    </row>
    <row r="83" spans="1:8" ht="45" hidden="1" x14ac:dyDescent="0.25">
      <c r="A83" s="25" t="s">
        <v>75</v>
      </c>
      <c r="B83" s="27" t="s">
        <v>84</v>
      </c>
      <c r="C83" s="8"/>
      <c r="D83" s="8"/>
      <c r="E83" s="8"/>
      <c r="F83" s="8"/>
      <c r="G83" s="48"/>
    </row>
    <row r="84" spans="1:8" hidden="1" x14ac:dyDescent="0.25">
      <c r="A84" s="36" t="s">
        <v>88</v>
      </c>
      <c r="B84" s="29" t="s">
        <v>30</v>
      </c>
      <c r="C84" s="9"/>
      <c r="D84" s="9"/>
      <c r="E84" s="9"/>
      <c r="F84" s="9"/>
      <c r="G84" s="49"/>
    </row>
    <row r="85" spans="1:8" x14ac:dyDescent="0.25">
      <c r="G85" s="52"/>
    </row>
    <row r="89" spans="1:8" x14ac:dyDescent="0.25">
      <c r="H89" s="52"/>
    </row>
    <row r="90" spans="1:8" x14ac:dyDescent="0.25">
      <c r="H90" s="52"/>
    </row>
  </sheetData>
  <mergeCells count="6">
    <mergeCell ref="A7:G7"/>
    <mergeCell ref="F1:G1"/>
    <mergeCell ref="A3:G3"/>
    <mergeCell ref="A4:G4"/>
    <mergeCell ref="A5:G5"/>
    <mergeCell ref="A6:G6"/>
  </mergeCells>
  <pageMargins left="0.7" right="0.7" top="0.75" bottom="0.75" header="0.3" footer="0.3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V126"/>
  <sheetViews>
    <sheetView view="pageBreakPreview" topLeftCell="A72" zoomScale="80" zoomScaleNormal="100" zoomScaleSheetLayoutView="80" workbookViewId="0">
      <selection activeCell="F65" sqref="F65"/>
    </sheetView>
  </sheetViews>
  <sheetFormatPr defaultRowHeight="15" outlineLevelRow="1" x14ac:dyDescent="0.25"/>
  <cols>
    <col min="1" max="1" width="13.42578125" style="23" customWidth="1"/>
    <col min="2" max="2" width="63.7109375" style="7" customWidth="1"/>
    <col min="3" max="3" width="15.28515625" style="6" customWidth="1"/>
    <col min="4" max="4" width="18.5703125" style="6" customWidth="1"/>
    <col min="5" max="5" width="24.5703125" style="6" customWidth="1"/>
    <col min="6" max="6" width="20.5703125" style="6" customWidth="1"/>
    <col min="7" max="16384" width="9.140625" style="6"/>
  </cols>
  <sheetData>
    <row r="1" spans="1:22" ht="63.75" customHeight="1" x14ac:dyDescent="0.25">
      <c r="E1" s="77" t="s">
        <v>87</v>
      </c>
      <c r="F1" s="78"/>
    </row>
    <row r="3" spans="1:22" s="18" customFormat="1" ht="30" customHeight="1" x14ac:dyDescent="0.25">
      <c r="A3" s="79" t="s">
        <v>12</v>
      </c>
      <c r="B3" s="80"/>
      <c r="C3" s="80"/>
      <c r="D3" s="80"/>
      <c r="E3" s="80"/>
      <c r="F3" s="8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s="18" customFormat="1" ht="15" customHeight="1" x14ac:dyDescent="0.25">
      <c r="A4" s="81" t="s">
        <v>89</v>
      </c>
      <c r="B4" s="76"/>
      <c r="C4" s="76"/>
      <c r="D4" s="76"/>
      <c r="E4" s="76"/>
      <c r="F4" s="7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 customHeight="1" x14ac:dyDescent="0.25">
      <c r="A5" s="82" t="s">
        <v>7</v>
      </c>
      <c r="B5" s="83"/>
      <c r="C5" s="83"/>
      <c r="D5" s="83"/>
      <c r="E5" s="83"/>
      <c r="F5" s="8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x14ac:dyDescent="0.25">
      <c r="A6" s="84" t="s">
        <v>85</v>
      </c>
      <c r="B6" s="85"/>
      <c r="C6" s="85"/>
      <c r="D6" s="85"/>
      <c r="E6" s="85"/>
      <c r="F6" s="8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x14ac:dyDescent="0.25">
      <c r="A7" s="75" t="s">
        <v>13</v>
      </c>
      <c r="B7" s="76"/>
      <c r="C7" s="76"/>
      <c r="D7" s="76"/>
      <c r="E7" s="76"/>
      <c r="F7" s="7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9" spans="1:22" ht="99.75" x14ac:dyDescent="0.25">
      <c r="A9" s="10" t="s">
        <v>0</v>
      </c>
      <c r="B9" s="10" t="s">
        <v>1</v>
      </c>
      <c r="C9" s="10" t="s">
        <v>2</v>
      </c>
      <c r="D9" s="10" t="s">
        <v>3</v>
      </c>
      <c r="E9" s="10" t="s">
        <v>83</v>
      </c>
      <c r="F9" s="10" t="s">
        <v>8</v>
      </c>
    </row>
    <row r="10" spans="1:22" x14ac:dyDescent="0.25">
      <c r="A10" s="31">
        <v>1</v>
      </c>
      <c r="B10" s="22">
        <v>2</v>
      </c>
      <c r="C10" s="21">
        <v>3</v>
      </c>
      <c r="D10" s="21">
        <v>4</v>
      </c>
      <c r="E10" s="21">
        <v>5</v>
      </c>
      <c r="F10" s="21">
        <v>6</v>
      </c>
    </row>
    <row r="11" spans="1:22" s="63" customFormat="1" ht="14.25" x14ac:dyDescent="0.2">
      <c r="A11" s="24" t="s">
        <v>17</v>
      </c>
      <c r="B11" s="15" t="s">
        <v>4</v>
      </c>
      <c r="C11" s="57"/>
      <c r="D11" s="57"/>
      <c r="E11" s="57">
        <f>E19+E36+E53+E59</f>
        <v>3.9530000000000003</v>
      </c>
      <c r="F11" s="57">
        <f>F19+F36+F53+F59</f>
        <v>396</v>
      </c>
    </row>
    <row r="12" spans="1:22" s="63" customFormat="1" ht="28.5" hidden="1" x14ac:dyDescent="0.2">
      <c r="A12" s="86" t="s">
        <v>19</v>
      </c>
      <c r="B12" s="87" t="s">
        <v>18</v>
      </c>
      <c r="C12" s="88"/>
      <c r="D12" s="88"/>
      <c r="E12" s="88"/>
      <c r="F12" s="88"/>
    </row>
    <row r="13" spans="1:22" s="63" customFormat="1" ht="28.5" hidden="1" x14ac:dyDescent="0.2">
      <c r="A13" s="86" t="s">
        <v>20</v>
      </c>
      <c r="B13" s="87" t="s">
        <v>21</v>
      </c>
      <c r="C13" s="88"/>
      <c r="D13" s="88"/>
      <c r="E13" s="88"/>
      <c r="F13" s="88"/>
    </row>
    <row r="14" spans="1:22" s="63" customFormat="1" ht="28.5" hidden="1" x14ac:dyDescent="0.2">
      <c r="A14" s="86" t="s">
        <v>23</v>
      </c>
      <c r="B14" s="87" t="s">
        <v>22</v>
      </c>
      <c r="C14" s="88"/>
      <c r="D14" s="88"/>
      <c r="E14" s="88"/>
      <c r="F14" s="88"/>
    </row>
    <row r="15" spans="1:22" s="63" customFormat="1" ht="85.5" hidden="1" x14ac:dyDescent="0.2">
      <c r="A15" s="86" t="s">
        <v>25</v>
      </c>
      <c r="B15" s="87" t="s">
        <v>24</v>
      </c>
      <c r="C15" s="88"/>
      <c r="D15" s="88"/>
      <c r="E15" s="88"/>
      <c r="F15" s="88"/>
    </row>
    <row r="16" spans="1:22" s="63" customFormat="1" ht="14.25" hidden="1" x14ac:dyDescent="0.2">
      <c r="A16" s="90" t="s">
        <v>26</v>
      </c>
      <c r="B16" s="91" t="s">
        <v>27</v>
      </c>
      <c r="C16" s="88"/>
      <c r="D16" s="88"/>
      <c r="E16" s="88"/>
      <c r="F16" s="88"/>
    </row>
    <row r="17" spans="1:6" s="63" customFormat="1" ht="28.5" hidden="1" x14ac:dyDescent="0.2">
      <c r="A17" s="86" t="s">
        <v>29</v>
      </c>
      <c r="B17" s="87" t="s">
        <v>28</v>
      </c>
      <c r="C17" s="88"/>
      <c r="D17" s="88"/>
      <c r="E17" s="88"/>
      <c r="F17" s="88"/>
    </row>
    <row r="18" spans="1:6" s="63" customFormat="1" ht="14.25" hidden="1" x14ac:dyDescent="0.2">
      <c r="A18" s="92" t="s">
        <v>88</v>
      </c>
      <c r="B18" s="93" t="s">
        <v>30</v>
      </c>
      <c r="C18" s="94"/>
      <c r="D18" s="94"/>
      <c r="E18" s="94"/>
      <c r="F18" s="94"/>
    </row>
    <row r="19" spans="1:6" s="63" customFormat="1" ht="14.25" x14ac:dyDescent="0.2">
      <c r="A19" s="96" t="s">
        <v>90</v>
      </c>
      <c r="B19" s="87" t="s">
        <v>91</v>
      </c>
      <c r="C19" s="97"/>
      <c r="D19" s="97"/>
      <c r="E19" s="97">
        <f>E20</f>
        <v>1.401</v>
      </c>
      <c r="F19" s="97">
        <f>F20</f>
        <v>232</v>
      </c>
    </row>
    <row r="20" spans="1:6" s="63" customFormat="1" ht="14.25" x14ac:dyDescent="0.2">
      <c r="A20" s="96" t="s">
        <v>93</v>
      </c>
      <c r="B20" s="87" t="s">
        <v>92</v>
      </c>
      <c r="C20" s="97"/>
      <c r="D20" s="97"/>
      <c r="E20" s="97">
        <f>E21</f>
        <v>1.401</v>
      </c>
      <c r="F20" s="97">
        <f>F21</f>
        <v>232</v>
      </c>
    </row>
    <row r="21" spans="1:6" s="63" customFormat="1" ht="14.25" x14ac:dyDescent="0.2">
      <c r="A21" s="96" t="s">
        <v>95</v>
      </c>
      <c r="B21" s="87" t="s">
        <v>94</v>
      </c>
      <c r="C21" s="97"/>
      <c r="D21" s="97"/>
      <c r="E21" s="97">
        <f>E22</f>
        <v>1.401</v>
      </c>
      <c r="F21" s="97">
        <f>F22</f>
        <v>232</v>
      </c>
    </row>
    <row r="22" spans="1:6" s="63" customFormat="1" ht="28.5" x14ac:dyDescent="0.2">
      <c r="A22" s="96" t="s">
        <v>97</v>
      </c>
      <c r="B22" s="87" t="s">
        <v>96</v>
      </c>
      <c r="C22" s="97"/>
      <c r="D22" s="97"/>
      <c r="E22" s="97">
        <f>E23</f>
        <v>1.401</v>
      </c>
      <c r="F22" s="97">
        <f>F23</f>
        <v>232</v>
      </c>
    </row>
    <row r="23" spans="1:6" s="63" customFormat="1" ht="14.25" x14ac:dyDescent="0.2">
      <c r="A23" s="100" t="s">
        <v>99</v>
      </c>
      <c r="B23" s="101" t="s">
        <v>98</v>
      </c>
      <c r="C23" s="97"/>
      <c r="D23" s="97"/>
      <c r="E23" s="97">
        <f>SUM(E27:E35)</f>
        <v>1.401</v>
      </c>
      <c r="F23" s="97">
        <f>SUM(F27:F35)</f>
        <v>232</v>
      </c>
    </row>
    <row r="24" spans="1:6" s="122" customFormat="1" x14ac:dyDescent="0.25">
      <c r="A24" s="102"/>
      <c r="B24" s="103"/>
      <c r="C24" s="104">
        <v>2018</v>
      </c>
      <c r="D24" s="104">
        <v>0.4</v>
      </c>
      <c r="E24" s="104">
        <f>E27+E28</f>
        <v>0.245</v>
      </c>
      <c r="F24" s="104">
        <f>F27+F28</f>
        <v>30</v>
      </c>
    </row>
    <row r="25" spans="1:6" s="122" customFormat="1" x14ac:dyDescent="0.25">
      <c r="A25" s="102"/>
      <c r="B25" s="103"/>
      <c r="C25" s="104">
        <v>2019</v>
      </c>
      <c r="D25" s="104">
        <v>0.4</v>
      </c>
      <c r="E25" s="104">
        <f>E29+E30+E31</f>
        <v>0.64400000000000002</v>
      </c>
      <c r="F25" s="104">
        <f>F29+F30+F31</f>
        <v>152</v>
      </c>
    </row>
    <row r="26" spans="1:6" s="122" customFormat="1" collapsed="1" x14ac:dyDescent="0.25">
      <c r="A26" s="102"/>
      <c r="B26" s="103"/>
      <c r="C26" s="104">
        <v>2020</v>
      </c>
      <c r="D26" s="104">
        <v>0.4</v>
      </c>
      <c r="E26" s="104">
        <f>E32+E33+E34+E35</f>
        <v>0.51200000000000001</v>
      </c>
      <c r="F26" s="104">
        <f>F32+F33+F34+F35</f>
        <v>50</v>
      </c>
    </row>
    <row r="27" spans="1:6" s="13" customFormat="1" ht="30" hidden="1" outlineLevel="1" x14ac:dyDescent="0.25">
      <c r="A27" s="37">
        <v>1</v>
      </c>
      <c r="B27" s="38" t="s">
        <v>116</v>
      </c>
      <c r="C27" s="39">
        <v>2018</v>
      </c>
      <c r="D27" s="39">
        <v>0.4</v>
      </c>
      <c r="E27" s="39">
        <v>3.5000000000000003E-2</v>
      </c>
      <c r="F27" s="39">
        <v>15</v>
      </c>
    </row>
    <row r="28" spans="1:6" s="13" customFormat="1" hidden="1" outlineLevel="1" x14ac:dyDescent="0.25">
      <c r="A28" s="37">
        <v>2</v>
      </c>
      <c r="B28" s="38" t="s">
        <v>115</v>
      </c>
      <c r="C28" s="39">
        <v>2018</v>
      </c>
      <c r="D28" s="39">
        <v>0.4</v>
      </c>
      <c r="E28" s="39">
        <v>0.21</v>
      </c>
      <c r="F28" s="39">
        <v>15</v>
      </c>
    </row>
    <row r="29" spans="1:6" s="13" customFormat="1" hidden="1" outlineLevel="1" x14ac:dyDescent="0.25">
      <c r="A29" s="37">
        <v>15</v>
      </c>
      <c r="B29" s="38" t="s">
        <v>136</v>
      </c>
      <c r="C29" s="39">
        <v>2019</v>
      </c>
      <c r="D29" s="39">
        <v>0.4</v>
      </c>
      <c r="E29" s="39">
        <v>0.22500000000000001</v>
      </c>
      <c r="F29" s="39">
        <v>12</v>
      </c>
    </row>
    <row r="30" spans="1:6" s="13" customFormat="1" hidden="1" outlineLevel="1" x14ac:dyDescent="0.25">
      <c r="A30" s="37">
        <v>18</v>
      </c>
      <c r="B30" s="38" t="s">
        <v>137</v>
      </c>
      <c r="C30" s="39">
        <v>2019</v>
      </c>
      <c r="D30" s="39">
        <v>0.4</v>
      </c>
      <c r="E30" s="39">
        <v>0.08</v>
      </c>
      <c r="F30" s="39">
        <v>40</v>
      </c>
    </row>
    <row r="31" spans="1:6" s="13" customFormat="1" hidden="1" outlineLevel="1" x14ac:dyDescent="0.25">
      <c r="A31" s="37">
        <v>17</v>
      </c>
      <c r="B31" s="38" t="s">
        <v>138</v>
      </c>
      <c r="C31" s="39">
        <v>2019</v>
      </c>
      <c r="D31" s="39">
        <v>0.4</v>
      </c>
      <c r="E31" s="39">
        <v>0.33900000000000002</v>
      </c>
      <c r="F31" s="39">
        <v>100</v>
      </c>
    </row>
    <row r="32" spans="1:6" s="13" customFormat="1" hidden="1" outlineLevel="1" x14ac:dyDescent="0.25">
      <c r="A32" s="37">
        <v>34</v>
      </c>
      <c r="B32" s="38" t="s">
        <v>175</v>
      </c>
      <c r="C32" s="39">
        <v>2020</v>
      </c>
      <c r="D32" s="39">
        <v>0.4</v>
      </c>
      <c r="E32" s="39">
        <v>0.127</v>
      </c>
      <c r="F32" s="39">
        <v>5</v>
      </c>
    </row>
    <row r="33" spans="1:6" s="13" customFormat="1" hidden="1" outlineLevel="1" x14ac:dyDescent="0.25">
      <c r="A33" s="37">
        <v>24</v>
      </c>
      <c r="B33" s="38" t="s">
        <v>176</v>
      </c>
      <c r="C33" s="39">
        <v>2020</v>
      </c>
      <c r="D33" s="39">
        <v>0.4</v>
      </c>
      <c r="E33" s="39">
        <v>0.1</v>
      </c>
      <c r="F33" s="39">
        <v>15</v>
      </c>
    </row>
    <row r="34" spans="1:6" s="13" customFormat="1" hidden="1" outlineLevel="1" x14ac:dyDescent="0.25">
      <c r="A34" s="37">
        <v>27</v>
      </c>
      <c r="B34" s="38" t="s">
        <v>177</v>
      </c>
      <c r="C34" s="39">
        <v>2020</v>
      </c>
      <c r="D34" s="39">
        <v>0.4</v>
      </c>
      <c r="E34" s="39">
        <v>0.125</v>
      </c>
      <c r="F34" s="39">
        <v>15</v>
      </c>
    </row>
    <row r="35" spans="1:6" s="13" customFormat="1" hidden="1" outlineLevel="1" x14ac:dyDescent="0.25">
      <c r="A35" s="37">
        <v>23</v>
      </c>
      <c r="B35" s="38" t="s">
        <v>178</v>
      </c>
      <c r="C35" s="39">
        <v>2020</v>
      </c>
      <c r="D35" s="39">
        <v>0.4</v>
      </c>
      <c r="E35" s="39">
        <v>0.16</v>
      </c>
      <c r="F35" s="39">
        <v>15</v>
      </c>
    </row>
    <row r="36" spans="1:6" s="63" customFormat="1" ht="14.25" x14ac:dyDescent="0.2">
      <c r="A36" s="106" t="s">
        <v>90</v>
      </c>
      <c r="B36" s="107" t="s">
        <v>91</v>
      </c>
      <c r="C36" s="97"/>
      <c r="D36" s="97"/>
      <c r="E36" s="97">
        <f>E37</f>
        <v>1.6870000000000001</v>
      </c>
      <c r="F36" s="97">
        <f>F37</f>
        <v>134</v>
      </c>
    </row>
    <row r="37" spans="1:6" s="63" customFormat="1" ht="14.25" x14ac:dyDescent="0.2">
      <c r="A37" s="106" t="s">
        <v>93</v>
      </c>
      <c r="B37" s="107" t="s">
        <v>92</v>
      </c>
      <c r="C37" s="97"/>
      <c r="D37" s="97"/>
      <c r="E37" s="97">
        <f>E38</f>
        <v>1.6870000000000001</v>
      </c>
      <c r="F37" s="97">
        <f>F38</f>
        <v>134</v>
      </c>
    </row>
    <row r="38" spans="1:6" s="63" customFormat="1" ht="14.25" x14ac:dyDescent="0.2">
      <c r="A38" s="106" t="s">
        <v>95</v>
      </c>
      <c r="B38" s="107" t="s">
        <v>94</v>
      </c>
      <c r="C38" s="97"/>
      <c r="D38" s="97"/>
      <c r="E38" s="97">
        <f>E39</f>
        <v>1.6870000000000001</v>
      </c>
      <c r="F38" s="97">
        <f>F39</f>
        <v>134</v>
      </c>
    </row>
    <row r="39" spans="1:6" s="63" customFormat="1" ht="28.5" x14ac:dyDescent="0.2">
      <c r="A39" s="106" t="s">
        <v>103</v>
      </c>
      <c r="B39" s="87" t="s">
        <v>102</v>
      </c>
      <c r="C39" s="97"/>
      <c r="D39" s="97"/>
      <c r="E39" s="97">
        <f>E40</f>
        <v>1.6870000000000001</v>
      </c>
      <c r="F39" s="97">
        <f>F40</f>
        <v>134</v>
      </c>
    </row>
    <row r="40" spans="1:6" s="63" customFormat="1" ht="14.25" x14ac:dyDescent="0.2">
      <c r="A40" s="100" t="s">
        <v>104</v>
      </c>
      <c r="B40" s="101" t="s">
        <v>98</v>
      </c>
      <c r="C40" s="97"/>
      <c r="D40" s="97"/>
      <c r="E40" s="97">
        <f>SUM(E43:E52)</f>
        <v>1.6870000000000001</v>
      </c>
      <c r="F40" s="97">
        <f>SUM(F43:F52)</f>
        <v>134</v>
      </c>
    </row>
    <row r="41" spans="1:6" s="13" customFormat="1" x14ac:dyDescent="0.25">
      <c r="A41" s="41"/>
      <c r="B41" s="42"/>
      <c r="C41" s="39">
        <v>2018</v>
      </c>
      <c r="D41" s="39">
        <v>0.4</v>
      </c>
      <c r="E41" s="39">
        <f>E43</f>
        <v>0.29499999999999998</v>
      </c>
      <c r="F41" s="39">
        <f>F43</f>
        <v>15</v>
      </c>
    </row>
    <row r="42" spans="1:6" s="13" customFormat="1" collapsed="1" x14ac:dyDescent="0.25">
      <c r="A42" s="41"/>
      <c r="B42" s="42"/>
      <c r="C42" s="39">
        <v>2020</v>
      </c>
      <c r="D42" s="39">
        <v>0.4</v>
      </c>
      <c r="E42" s="39">
        <f>E44+E45+E46+E47+E48+E49+E50+E51+E52</f>
        <v>1.3920000000000001</v>
      </c>
      <c r="F42" s="39">
        <f>F44+F45+F46+F47+F48+F49+F50+F51+F52</f>
        <v>119</v>
      </c>
    </row>
    <row r="43" spans="1:6" s="13" customFormat="1" hidden="1" outlineLevel="1" x14ac:dyDescent="0.25">
      <c r="A43" s="37">
        <v>3</v>
      </c>
      <c r="B43" s="38" t="s">
        <v>117</v>
      </c>
      <c r="C43" s="39">
        <v>2018</v>
      </c>
      <c r="D43" s="39">
        <v>0.4</v>
      </c>
      <c r="E43" s="39">
        <v>0.29499999999999998</v>
      </c>
      <c r="F43" s="39">
        <v>15</v>
      </c>
    </row>
    <row r="44" spans="1:6" s="13" customFormat="1" hidden="1" outlineLevel="1" x14ac:dyDescent="0.25">
      <c r="A44" s="37">
        <v>25</v>
      </c>
      <c r="B44" s="38" t="s">
        <v>179</v>
      </c>
      <c r="C44" s="39">
        <v>2020</v>
      </c>
      <c r="D44" s="39">
        <v>0.4</v>
      </c>
      <c r="E44" s="39">
        <v>0.1</v>
      </c>
      <c r="F44" s="39">
        <v>7</v>
      </c>
    </row>
    <row r="45" spans="1:6" s="13" customFormat="1" hidden="1" outlineLevel="1" x14ac:dyDescent="0.25">
      <c r="A45" s="37">
        <v>26</v>
      </c>
      <c r="B45" s="38" t="s">
        <v>180</v>
      </c>
      <c r="C45" s="39">
        <v>2020</v>
      </c>
      <c r="D45" s="39">
        <v>0.4</v>
      </c>
      <c r="E45" s="39">
        <v>0.1</v>
      </c>
      <c r="F45" s="39">
        <v>15</v>
      </c>
    </row>
    <row r="46" spans="1:6" s="13" customFormat="1" hidden="1" outlineLevel="1" x14ac:dyDescent="0.25">
      <c r="A46" s="37">
        <v>29</v>
      </c>
      <c r="B46" s="38" t="s">
        <v>181</v>
      </c>
      <c r="C46" s="39">
        <v>2020</v>
      </c>
      <c r="D46" s="39">
        <v>0.4</v>
      </c>
      <c r="E46" s="39">
        <v>0.1</v>
      </c>
      <c r="F46" s="39">
        <v>7</v>
      </c>
    </row>
    <row r="47" spans="1:6" s="13" customFormat="1" hidden="1" outlineLevel="1" x14ac:dyDescent="0.25">
      <c r="A47" s="37">
        <v>33</v>
      </c>
      <c r="B47" s="38" t="s">
        <v>182</v>
      </c>
      <c r="C47" s="39">
        <v>2020</v>
      </c>
      <c r="D47" s="39">
        <v>0.4</v>
      </c>
      <c r="E47" s="39">
        <v>0.127</v>
      </c>
      <c r="F47" s="39">
        <v>15</v>
      </c>
    </row>
    <row r="48" spans="1:6" s="13" customFormat="1" hidden="1" outlineLevel="1" x14ac:dyDescent="0.25">
      <c r="A48" s="37">
        <v>30</v>
      </c>
      <c r="B48" s="38" t="s">
        <v>183</v>
      </c>
      <c r="C48" s="39">
        <v>2020</v>
      </c>
      <c r="D48" s="39">
        <v>0.4</v>
      </c>
      <c r="E48" s="39">
        <v>0.2</v>
      </c>
      <c r="F48" s="39">
        <v>15</v>
      </c>
    </row>
    <row r="49" spans="1:6" s="13" customFormat="1" hidden="1" outlineLevel="1" x14ac:dyDescent="0.25">
      <c r="A49" s="37">
        <v>31</v>
      </c>
      <c r="B49" s="38" t="s">
        <v>184</v>
      </c>
      <c r="C49" s="39">
        <v>2020</v>
      </c>
      <c r="D49" s="39">
        <v>0.4</v>
      </c>
      <c r="E49" s="39">
        <v>0.22500000000000001</v>
      </c>
      <c r="F49" s="39">
        <v>15</v>
      </c>
    </row>
    <row r="50" spans="1:6" s="13" customFormat="1" hidden="1" outlineLevel="1" x14ac:dyDescent="0.25">
      <c r="A50" s="37">
        <v>32</v>
      </c>
      <c r="B50" s="38" t="s">
        <v>185</v>
      </c>
      <c r="C50" s="39">
        <v>2020</v>
      </c>
      <c r="D50" s="39">
        <v>0.4</v>
      </c>
      <c r="E50" s="39">
        <v>0.12</v>
      </c>
      <c r="F50" s="39">
        <v>15</v>
      </c>
    </row>
    <row r="51" spans="1:6" s="13" customFormat="1" hidden="1" outlineLevel="1" x14ac:dyDescent="0.25">
      <c r="A51" s="37">
        <v>28</v>
      </c>
      <c r="B51" s="38" t="s">
        <v>186</v>
      </c>
      <c r="C51" s="39">
        <v>2020</v>
      </c>
      <c r="D51" s="39">
        <v>0.4</v>
      </c>
      <c r="E51" s="39">
        <v>0.12</v>
      </c>
      <c r="F51" s="39">
        <v>15</v>
      </c>
    </row>
    <row r="52" spans="1:6" s="13" customFormat="1" hidden="1" outlineLevel="1" x14ac:dyDescent="0.25">
      <c r="A52" s="37">
        <v>35</v>
      </c>
      <c r="B52" s="38" t="s">
        <v>187</v>
      </c>
      <c r="C52" s="39">
        <v>2020</v>
      </c>
      <c r="D52" s="39">
        <v>0.4</v>
      </c>
      <c r="E52" s="39">
        <v>0.3</v>
      </c>
      <c r="F52" s="39">
        <v>15</v>
      </c>
    </row>
    <row r="53" spans="1:6" s="63" customFormat="1" ht="14.25" x14ac:dyDescent="0.2">
      <c r="A53" s="100" t="s">
        <v>129</v>
      </c>
      <c r="B53" s="101" t="s">
        <v>125</v>
      </c>
      <c r="C53" s="97"/>
      <c r="D53" s="97"/>
      <c r="E53" s="97">
        <f>E54</f>
        <v>0.78500000000000003</v>
      </c>
      <c r="F53" s="97">
        <f>F54</f>
        <v>15</v>
      </c>
    </row>
    <row r="54" spans="1:6" s="63" customFormat="1" ht="14.25" x14ac:dyDescent="0.2">
      <c r="A54" s="100" t="s">
        <v>130</v>
      </c>
      <c r="B54" s="101" t="s">
        <v>92</v>
      </c>
      <c r="C54" s="97"/>
      <c r="D54" s="97"/>
      <c r="E54" s="97">
        <f>E55</f>
        <v>0.78500000000000003</v>
      </c>
      <c r="F54" s="97">
        <f>F55</f>
        <v>15</v>
      </c>
    </row>
    <row r="55" spans="1:6" s="63" customFormat="1" ht="14.25" x14ac:dyDescent="0.2">
      <c r="A55" s="100" t="s">
        <v>131</v>
      </c>
      <c r="B55" s="101" t="s">
        <v>126</v>
      </c>
      <c r="C55" s="97"/>
      <c r="D55" s="97"/>
      <c r="E55" s="97">
        <f>E56</f>
        <v>0.78500000000000003</v>
      </c>
      <c r="F55" s="97">
        <f>F56</f>
        <v>15</v>
      </c>
    </row>
    <row r="56" spans="1:6" s="63" customFormat="1" ht="28.5" x14ac:dyDescent="0.2">
      <c r="A56" s="100" t="s">
        <v>132</v>
      </c>
      <c r="B56" s="101" t="s">
        <v>127</v>
      </c>
      <c r="C56" s="97"/>
      <c r="D56" s="97"/>
      <c r="E56" s="97">
        <f>E57</f>
        <v>0.78500000000000003</v>
      </c>
      <c r="F56" s="97">
        <f>F57</f>
        <v>15</v>
      </c>
    </row>
    <row r="57" spans="1:6" s="63" customFormat="1" ht="14.25" collapsed="1" x14ac:dyDescent="0.2">
      <c r="A57" s="100" t="s">
        <v>133</v>
      </c>
      <c r="B57" s="101" t="s">
        <v>128</v>
      </c>
      <c r="C57" s="97">
        <v>2019</v>
      </c>
      <c r="D57" s="97">
        <v>0.4</v>
      </c>
      <c r="E57" s="97">
        <f>SUM(E58:E58)</f>
        <v>0.78500000000000003</v>
      </c>
      <c r="F57" s="97">
        <v>15</v>
      </c>
    </row>
    <row r="58" spans="1:6" s="13" customFormat="1" hidden="1" outlineLevel="1" x14ac:dyDescent="0.25">
      <c r="A58" s="37">
        <v>8</v>
      </c>
      <c r="B58" s="38" t="s">
        <v>139</v>
      </c>
      <c r="C58" s="39">
        <v>2019</v>
      </c>
      <c r="D58" s="39">
        <v>0.4</v>
      </c>
      <c r="E58" s="39">
        <v>0.78500000000000003</v>
      </c>
      <c r="F58" s="39">
        <v>15</v>
      </c>
    </row>
    <row r="59" spans="1:6" s="63" customFormat="1" ht="14.25" x14ac:dyDescent="0.2">
      <c r="A59" s="100" t="s">
        <v>129</v>
      </c>
      <c r="B59" s="101" t="s">
        <v>125</v>
      </c>
      <c r="C59" s="97"/>
      <c r="D59" s="97"/>
      <c r="E59" s="97">
        <f>E64</f>
        <v>0.08</v>
      </c>
      <c r="F59" s="97">
        <f>F64</f>
        <v>15</v>
      </c>
    </row>
    <row r="60" spans="1:6" s="63" customFormat="1" ht="14.25" x14ac:dyDescent="0.2">
      <c r="A60" s="100" t="s">
        <v>130</v>
      </c>
      <c r="B60" s="101" t="s">
        <v>92</v>
      </c>
      <c r="C60" s="97"/>
      <c r="D60" s="97"/>
      <c r="E60" s="97">
        <f>E61</f>
        <v>0.08</v>
      </c>
      <c r="F60" s="97">
        <f>F61</f>
        <v>15</v>
      </c>
    </row>
    <row r="61" spans="1:6" s="63" customFormat="1" ht="14.25" x14ac:dyDescent="0.2">
      <c r="A61" s="100" t="s">
        <v>131</v>
      </c>
      <c r="B61" s="101" t="s">
        <v>126</v>
      </c>
      <c r="C61" s="97"/>
      <c r="D61" s="97"/>
      <c r="E61" s="97">
        <f>E62</f>
        <v>0.08</v>
      </c>
      <c r="F61" s="97">
        <f>F62</f>
        <v>15</v>
      </c>
    </row>
    <row r="62" spans="1:6" s="63" customFormat="1" ht="28.5" x14ac:dyDescent="0.2">
      <c r="A62" s="106" t="s">
        <v>103</v>
      </c>
      <c r="B62" s="87" t="s">
        <v>102</v>
      </c>
      <c r="C62" s="97"/>
      <c r="D62" s="97"/>
      <c r="E62" s="97">
        <f>E64</f>
        <v>0.08</v>
      </c>
      <c r="F62" s="97">
        <f>F64</f>
        <v>15</v>
      </c>
    </row>
    <row r="63" spans="1:6" s="63" customFormat="1" ht="14.25" collapsed="1" x14ac:dyDescent="0.2">
      <c r="A63" s="100" t="s">
        <v>104</v>
      </c>
      <c r="B63" s="101" t="s">
        <v>98</v>
      </c>
      <c r="C63" s="97">
        <v>2019</v>
      </c>
      <c r="D63" s="97">
        <v>0.4</v>
      </c>
      <c r="E63" s="97">
        <f>E64</f>
        <v>0.08</v>
      </c>
      <c r="F63" s="97">
        <v>15</v>
      </c>
    </row>
    <row r="64" spans="1:6" s="13" customFormat="1" hidden="1" outlineLevel="1" x14ac:dyDescent="0.25">
      <c r="A64" s="37">
        <v>8</v>
      </c>
      <c r="B64" s="38" t="s">
        <v>139</v>
      </c>
      <c r="C64" s="39">
        <v>2019</v>
      </c>
      <c r="D64" s="39">
        <v>0.4</v>
      </c>
      <c r="E64" s="39">
        <v>0.08</v>
      </c>
      <c r="F64" s="39">
        <v>15</v>
      </c>
    </row>
    <row r="65" spans="1:6" s="13" customFormat="1" x14ac:dyDescent="0.25">
      <c r="A65" s="24" t="s">
        <v>31</v>
      </c>
      <c r="B65" s="30" t="s">
        <v>5</v>
      </c>
      <c r="C65" s="57"/>
      <c r="D65" s="57"/>
      <c r="E65" s="57">
        <f>E105+E94+E88+E79+E72+E85</f>
        <v>12.021000000000001</v>
      </c>
      <c r="F65" s="57">
        <f>F105+F94+F88+F79+F72+F85</f>
        <v>9254.9</v>
      </c>
    </row>
    <row r="66" spans="1:6" s="13" customFormat="1" ht="45" hidden="1" x14ac:dyDescent="0.25">
      <c r="A66" s="25" t="s">
        <v>32</v>
      </c>
      <c r="B66" s="27" t="s">
        <v>33</v>
      </c>
      <c r="C66" s="8"/>
      <c r="D66" s="8"/>
      <c r="E66" s="8"/>
      <c r="F66" s="8"/>
    </row>
    <row r="67" spans="1:6" s="13" customFormat="1" hidden="1" x14ac:dyDescent="0.25">
      <c r="A67" s="25" t="s">
        <v>35</v>
      </c>
      <c r="B67" s="27" t="s">
        <v>34</v>
      </c>
      <c r="C67" s="8"/>
      <c r="D67" s="8"/>
      <c r="E67" s="8"/>
      <c r="F67" s="8"/>
    </row>
    <row r="68" spans="1:6" s="13" customFormat="1" ht="30" hidden="1" x14ac:dyDescent="0.25">
      <c r="A68" s="25" t="s">
        <v>36</v>
      </c>
      <c r="B68" s="27" t="s">
        <v>37</v>
      </c>
      <c r="C68" s="8"/>
      <c r="D68" s="8"/>
      <c r="E68" s="8"/>
      <c r="F68" s="8"/>
    </row>
    <row r="69" spans="1:6" s="13" customFormat="1" ht="120" hidden="1" x14ac:dyDescent="0.25">
      <c r="A69" s="25" t="s">
        <v>38</v>
      </c>
      <c r="B69" s="27" t="s">
        <v>39</v>
      </c>
      <c r="C69" s="8"/>
      <c r="D69" s="8"/>
      <c r="E69" s="8"/>
      <c r="F69" s="8"/>
    </row>
    <row r="70" spans="1:6" s="13" customFormat="1" ht="45" hidden="1" x14ac:dyDescent="0.25">
      <c r="A70" s="25" t="s">
        <v>41</v>
      </c>
      <c r="B70" s="27" t="s">
        <v>40</v>
      </c>
      <c r="C70" s="8"/>
      <c r="D70" s="8"/>
      <c r="E70" s="8"/>
      <c r="F70" s="8"/>
    </row>
    <row r="71" spans="1:6" s="13" customFormat="1" hidden="1" x14ac:dyDescent="0.25">
      <c r="A71" s="36" t="s">
        <v>88</v>
      </c>
      <c r="B71" s="29" t="s">
        <v>30</v>
      </c>
      <c r="C71" s="9"/>
      <c r="D71" s="9"/>
      <c r="E71" s="9"/>
      <c r="F71" s="9"/>
    </row>
    <row r="72" spans="1:6" s="63" customFormat="1" ht="14.25" x14ac:dyDescent="0.2">
      <c r="A72" s="112" t="s">
        <v>145</v>
      </c>
      <c r="B72" s="107" t="s">
        <v>140</v>
      </c>
      <c r="C72" s="97"/>
      <c r="D72" s="97"/>
      <c r="E72" s="97">
        <f>E73</f>
        <v>2.2000000000000002</v>
      </c>
      <c r="F72" s="97">
        <f>F73</f>
        <v>1815</v>
      </c>
    </row>
    <row r="73" spans="1:6" s="63" customFormat="1" ht="14.25" x14ac:dyDescent="0.2">
      <c r="A73" s="112" t="s">
        <v>146</v>
      </c>
      <c r="B73" s="107" t="s">
        <v>141</v>
      </c>
      <c r="C73" s="97"/>
      <c r="D73" s="97"/>
      <c r="E73" s="97">
        <f>E74</f>
        <v>2.2000000000000002</v>
      </c>
      <c r="F73" s="97">
        <f>F74</f>
        <v>1815</v>
      </c>
    </row>
    <row r="74" spans="1:6" s="63" customFormat="1" ht="14.25" x14ac:dyDescent="0.2">
      <c r="A74" s="112" t="s">
        <v>147</v>
      </c>
      <c r="B74" s="107" t="s">
        <v>142</v>
      </c>
      <c r="C74" s="97"/>
      <c r="D74" s="97"/>
      <c r="E74" s="97">
        <f>E75</f>
        <v>2.2000000000000002</v>
      </c>
      <c r="F74" s="97">
        <f>F75</f>
        <v>1815</v>
      </c>
    </row>
    <row r="75" spans="1:6" s="63" customFormat="1" ht="28.5" x14ac:dyDescent="0.2">
      <c r="A75" s="112" t="s">
        <v>148</v>
      </c>
      <c r="B75" s="107" t="s">
        <v>143</v>
      </c>
      <c r="C75" s="97"/>
      <c r="D75" s="97"/>
      <c r="E75" s="97">
        <f>E76</f>
        <v>2.2000000000000002</v>
      </c>
      <c r="F75" s="97">
        <f>F76</f>
        <v>1815</v>
      </c>
    </row>
    <row r="76" spans="1:6" s="63" customFormat="1" ht="14.25" collapsed="1" x14ac:dyDescent="0.2">
      <c r="A76" s="112" t="s">
        <v>149</v>
      </c>
      <c r="B76" s="107" t="s">
        <v>144</v>
      </c>
      <c r="C76" s="97">
        <v>2019</v>
      </c>
      <c r="D76" s="97">
        <v>10</v>
      </c>
      <c r="E76" s="97">
        <f>E77+E78</f>
        <v>2.2000000000000002</v>
      </c>
      <c r="F76" s="97">
        <f>F77+F78</f>
        <v>1815</v>
      </c>
    </row>
    <row r="77" spans="1:6" s="13" customFormat="1" hidden="1" outlineLevel="1" x14ac:dyDescent="0.25">
      <c r="A77" s="53" t="s">
        <v>206</v>
      </c>
      <c r="B77" s="38" t="s">
        <v>150</v>
      </c>
      <c r="C77" s="39">
        <v>2019</v>
      </c>
      <c r="D77" s="39">
        <v>10</v>
      </c>
      <c r="E77" s="39">
        <v>1.25</v>
      </c>
      <c r="F77" s="39">
        <v>1141</v>
      </c>
    </row>
    <row r="78" spans="1:6" s="13" customFormat="1" hidden="1" outlineLevel="1" x14ac:dyDescent="0.25">
      <c r="A78" s="53" t="s">
        <v>207</v>
      </c>
      <c r="B78" s="38" t="s">
        <v>150</v>
      </c>
      <c r="C78" s="39">
        <v>2019</v>
      </c>
      <c r="D78" s="39">
        <v>10</v>
      </c>
      <c r="E78" s="39">
        <v>0.95</v>
      </c>
      <c r="F78" s="39">
        <v>674</v>
      </c>
    </row>
    <row r="79" spans="1:6" s="63" customFormat="1" ht="14.25" x14ac:dyDescent="0.2">
      <c r="A79" s="86" t="s">
        <v>153</v>
      </c>
      <c r="B79" s="87" t="s">
        <v>140</v>
      </c>
      <c r="C79" s="97"/>
      <c r="D79" s="97"/>
      <c r="E79" s="97">
        <f>E84</f>
        <v>0.23</v>
      </c>
      <c r="F79" s="97">
        <f>F84</f>
        <v>230</v>
      </c>
    </row>
    <row r="80" spans="1:6" s="63" customFormat="1" ht="14.25" x14ac:dyDescent="0.2">
      <c r="A80" s="86" t="s">
        <v>154</v>
      </c>
      <c r="B80" s="87" t="s">
        <v>151</v>
      </c>
      <c r="C80" s="97"/>
      <c r="D80" s="97"/>
      <c r="E80" s="97">
        <f>E84</f>
        <v>0.23</v>
      </c>
      <c r="F80" s="97">
        <f>F84</f>
        <v>230</v>
      </c>
    </row>
    <row r="81" spans="1:6" s="63" customFormat="1" ht="14.25" x14ac:dyDescent="0.2">
      <c r="A81" s="86" t="s">
        <v>155</v>
      </c>
      <c r="B81" s="87" t="s">
        <v>152</v>
      </c>
      <c r="C81" s="97"/>
      <c r="D81" s="97"/>
      <c r="E81" s="97">
        <f>E84</f>
        <v>0.23</v>
      </c>
      <c r="F81" s="97">
        <f>F84</f>
        <v>230</v>
      </c>
    </row>
    <row r="82" spans="1:6" s="63" customFormat="1" ht="28.5" x14ac:dyDescent="0.2">
      <c r="A82" s="86" t="s">
        <v>156</v>
      </c>
      <c r="B82" s="87" t="s">
        <v>96</v>
      </c>
      <c r="C82" s="97"/>
      <c r="D82" s="97"/>
      <c r="E82" s="97">
        <f>E84</f>
        <v>0.23</v>
      </c>
      <c r="F82" s="97">
        <f>F84</f>
        <v>230</v>
      </c>
    </row>
    <row r="83" spans="1:6" s="63" customFormat="1" ht="14.25" collapsed="1" x14ac:dyDescent="0.2">
      <c r="A83" s="86" t="s">
        <v>157</v>
      </c>
      <c r="B83" s="87" t="s">
        <v>144</v>
      </c>
      <c r="C83" s="97">
        <v>2019</v>
      </c>
      <c r="D83" s="97">
        <v>10</v>
      </c>
      <c r="E83" s="97">
        <f>E84</f>
        <v>0.23</v>
      </c>
      <c r="F83" s="97">
        <f>F84</f>
        <v>230</v>
      </c>
    </row>
    <row r="84" spans="1:6" s="13" customFormat="1" hidden="1" outlineLevel="1" x14ac:dyDescent="0.25">
      <c r="A84" s="37">
        <v>19</v>
      </c>
      <c r="B84" s="38" t="s">
        <v>158</v>
      </c>
      <c r="C84" s="39">
        <v>2019</v>
      </c>
      <c r="D84" s="39">
        <v>10</v>
      </c>
      <c r="E84" s="39">
        <v>0.23</v>
      </c>
      <c r="F84" s="39">
        <v>230</v>
      </c>
    </row>
    <row r="85" spans="1:6" s="63" customFormat="1" ht="28.5" x14ac:dyDescent="0.2">
      <c r="A85" s="86" t="s">
        <v>202</v>
      </c>
      <c r="B85" s="87" t="s">
        <v>201</v>
      </c>
      <c r="C85" s="97"/>
      <c r="D85" s="97"/>
      <c r="E85" s="97">
        <f>E86</f>
        <v>0.7</v>
      </c>
      <c r="F85" s="97">
        <f>F86</f>
        <v>608.5</v>
      </c>
    </row>
    <row r="86" spans="1:6" s="63" customFormat="1" ht="14.25" collapsed="1" x14ac:dyDescent="0.2">
      <c r="A86" s="86" t="s">
        <v>203</v>
      </c>
      <c r="B86" s="87" t="s">
        <v>144</v>
      </c>
      <c r="C86" s="97">
        <v>2020</v>
      </c>
      <c r="D86" s="97">
        <v>10</v>
      </c>
      <c r="E86" s="97">
        <f>E87</f>
        <v>0.7</v>
      </c>
      <c r="F86" s="97">
        <f>F87</f>
        <v>608.5</v>
      </c>
    </row>
    <row r="87" spans="1:6" s="13" customFormat="1" hidden="1" outlineLevel="1" x14ac:dyDescent="0.25">
      <c r="A87" s="37">
        <v>37</v>
      </c>
      <c r="B87" s="38" t="s">
        <v>204</v>
      </c>
      <c r="C87" s="39">
        <v>2020</v>
      </c>
      <c r="D87" s="39">
        <v>10</v>
      </c>
      <c r="E87" s="39">
        <v>0.7</v>
      </c>
      <c r="F87" s="39">
        <v>608.5</v>
      </c>
    </row>
    <row r="88" spans="1:6" s="63" customFormat="1" ht="28.5" x14ac:dyDescent="0.2">
      <c r="A88" s="86" t="s">
        <v>159</v>
      </c>
      <c r="B88" s="87" t="s">
        <v>143</v>
      </c>
      <c r="C88" s="97"/>
      <c r="D88" s="97"/>
      <c r="E88" s="97">
        <f>E89</f>
        <v>2.2439999999999998</v>
      </c>
      <c r="F88" s="97">
        <f>F89</f>
        <v>1815</v>
      </c>
    </row>
    <row r="89" spans="1:6" s="63" customFormat="1" ht="14.25" x14ac:dyDescent="0.2">
      <c r="A89" s="86" t="s">
        <v>160</v>
      </c>
      <c r="B89" s="87" t="s">
        <v>144</v>
      </c>
      <c r="C89" s="97"/>
      <c r="D89" s="97"/>
      <c r="E89" s="97">
        <f>E92+E93</f>
        <v>2.2439999999999998</v>
      </c>
      <c r="F89" s="97">
        <f>F92+F93</f>
        <v>1815</v>
      </c>
    </row>
    <row r="90" spans="1:6" s="122" customFormat="1" x14ac:dyDescent="0.25">
      <c r="A90" s="113" t="s">
        <v>213</v>
      </c>
      <c r="B90" s="114"/>
      <c r="C90" s="104">
        <v>2019</v>
      </c>
      <c r="D90" s="104">
        <v>0.4</v>
      </c>
      <c r="E90" s="104">
        <f>E92</f>
        <v>1.9039999999999999</v>
      </c>
      <c r="F90" s="104">
        <f>F92</f>
        <v>1141</v>
      </c>
    </row>
    <row r="91" spans="1:6" s="122" customFormat="1" collapsed="1" x14ac:dyDescent="0.25">
      <c r="A91" s="113" t="s">
        <v>214</v>
      </c>
      <c r="B91" s="114"/>
      <c r="C91" s="104">
        <v>2020</v>
      </c>
      <c r="D91" s="104">
        <v>0.4</v>
      </c>
      <c r="E91" s="104">
        <f>E93</f>
        <v>0.34</v>
      </c>
      <c r="F91" s="104">
        <f>F93</f>
        <v>674</v>
      </c>
    </row>
    <row r="92" spans="1:6" s="13" customFormat="1" hidden="1" outlineLevel="1" x14ac:dyDescent="0.25">
      <c r="A92" s="37">
        <v>21</v>
      </c>
      <c r="B92" s="38" t="s">
        <v>150</v>
      </c>
      <c r="C92" s="39">
        <v>2019</v>
      </c>
      <c r="D92" s="39">
        <v>0.4</v>
      </c>
      <c r="E92" s="39">
        <v>1.9039999999999999</v>
      </c>
      <c r="F92" s="39">
        <v>1141</v>
      </c>
    </row>
    <row r="93" spans="1:6" s="13" customFormat="1" hidden="1" outlineLevel="1" x14ac:dyDescent="0.25">
      <c r="A93" s="37">
        <v>39</v>
      </c>
      <c r="B93" s="38" t="s">
        <v>150</v>
      </c>
      <c r="C93" s="39">
        <v>2020</v>
      </c>
      <c r="D93" s="39">
        <v>0.4</v>
      </c>
      <c r="E93" s="39">
        <v>0.34</v>
      </c>
      <c r="F93" s="39">
        <v>674</v>
      </c>
    </row>
    <row r="94" spans="1:6" s="63" customFormat="1" ht="28.5" x14ac:dyDescent="0.2">
      <c r="A94" s="86" t="s">
        <v>162</v>
      </c>
      <c r="B94" s="87" t="s">
        <v>161</v>
      </c>
      <c r="C94" s="97"/>
      <c r="D94" s="97"/>
      <c r="E94" s="97">
        <f>E95</f>
        <v>6.0100000000000007</v>
      </c>
      <c r="F94" s="97">
        <f>F95</f>
        <v>4636.3999999999996</v>
      </c>
    </row>
    <row r="95" spans="1:6" s="63" customFormat="1" ht="14.25" x14ac:dyDescent="0.2">
      <c r="A95" s="86" t="s">
        <v>163</v>
      </c>
      <c r="B95" s="87" t="s">
        <v>144</v>
      </c>
      <c r="C95" s="97"/>
      <c r="D95" s="97"/>
      <c r="E95" s="97">
        <f>SUM(E100:E104)</f>
        <v>6.0100000000000007</v>
      </c>
      <c r="F95" s="97">
        <f>SUM(F100:F104)</f>
        <v>4636.3999999999996</v>
      </c>
    </row>
    <row r="96" spans="1:6" s="122" customFormat="1" x14ac:dyDescent="0.25">
      <c r="A96" s="113" t="s">
        <v>215</v>
      </c>
      <c r="B96" s="114"/>
      <c r="C96" s="104">
        <v>2019</v>
      </c>
      <c r="D96" s="104">
        <v>0.4</v>
      </c>
      <c r="E96" s="104">
        <f>E101</f>
        <v>0.94</v>
      </c>
      <c r="F96" s="104">
        <f>F101</f>
        <v>1102</v>
      </c>
    </row>
    <row r="97" spans="1:6" s="122" customFormat="1" x14ac:dyDescent="0.25">
      <c r="A97" s="113" t="s">
        <v>216</v>
      </c>
      <c r="B97" s="114"/>
      <c r="C97" s="104">
        <v>2019</v>
      </c>
      <c r="D97" s="104">
        <v>10</v>
      </c>
      <c r="E97" s="104">
        <f>E100</f>
        <v>1.25</v>
      </c>
      <c r="F97" s="104">
        <f>F100</f>
        <v>1102</v>
      </c>
    </row>
    <row r="98" spans="1:6" s="122" customFormat="1" x14ac:dyDescent="0.25">
      <c r="A98" s="113" t="s">
        <v>217</v>
      </c>
      <c r="B98" s="114"/>
      <c r="C98" s="104">
        <v>2020</v>
      </c>
      <c r="D98" s="104">
        <v>0.4</v>
      </c>
      <c r="E98" s="104">
        <f>E102+E104</f>
        <v>3.38</v>
      </c>
      <c r="F98" s="104">
        <f>F102+F104</f>
        <v>1553.2</v>
      </c>
    </row>
    <row r="99" spans="1:6" s="122" customFormat="1" x14ac:dyDescent="0.25">
      <c r="A99" s="113" t="s">
        <v>218</v>
      </c>
      <c r="B99" s="114"/>
      <c r="C99" s="104">
        <v>2020</v>
      </c>
      <c r="D99" s="104">
        <v>10</v>
      </c>
      <c r="E99" s="104">
        <f>E103</f>
        <v>0.44</v>
      </c>
      <c r="F99" s="104">
        <f>F103</f>
        <v>879.2</v>
      </c>
    </row>
    <row r="100" spans="1:6" s="13" customFormat="1" hidden="1" x14ac:dyDescent="0.25">
      <c r="A100" s="113" t="s">
        <v>220</v>
      </c>
      <c r="B100" s="46" t="s">
        <v>164</v>
      </c>
      <c r="C100" s="47">
        <v>2019</v>
      </c>
      <c r="D100" s="47">
        <v>10</v>
      </c>
      <c r="E100" s="47">
        <v>1.25</v>
      </c>
      <c r="F100" s="47">
        <v>1102</v>
      </c>
    </row>
    <row r="101" spans="1:6" s="13" customFormat="1" hidden="1" x14ac:dyDescent="0.25">
      <c r="A101" s="113" t="s">
        <v>221</v>
      </c>
      <c r="B101" s="46" t="s">
        <v>164</v>
      </c>
      <c r="C101" s="47">
        <v>2019</v>
      </c>
      <c r="D101" s="47">
        <v>0.4</v>
      </c>
      <c r="E101" s="47">
        <v>0.94</v>
      </c>
      <c r="F101" s="47">
        <v>1102</v>
      </c>
    </row>
    <row r="102" spans="1:6" s="13" customFormat="1" hidden="1" x14ac:dyDescent="0.25">
      <c r="A102" s="113" t="s">
        <v>222</v>
      </c>
      <c r="B102" s="46" t="s">
        <v>205</v>
      </c>
      <c r="C102" s="47">
        <v>2020</v>
      </c>
      <c r="D102" s="47">
        <v>0.4</v>
      </c>
      <c r="E102" s="47">
        <v>2.2000000000000002</v>
      </c>
      <c r="F102" s="47">
        <v>879.2</v>
      </c>
    </row>
    <row r="103" spans="1:6" s="13" customFormat="1" hidden="1" x14ac:dyDescent="0.25">
      <c r="A103" s="113" t="s">
        <v>223</v>
      </c>
      <c r="B103" s="46" t="s">
        <v>205</v>
      </c>
      <c r="C103" s="47">
        <v>2020</v>
      </c>
      <c r="D103" s="47">
        <v>10</v>
      </c>
      <c r="E103" s="47">
        <v>0.44</v>
      </c>
      <c r="F103" s="47">
        <v>879.2</v>
      </c>
    </row>
    <row r="104" spans="1:6" s="13" customFormat="1" hidden="1" x14ac:dyDescent="0.25">
      <c r="A104" s="113" t="s">
        <v>224</v>
      </c>
      <c r="B104" s="46" t="s">
        <v>150</v>
      </c>
      <c r="C104" s="47">
        <v>2020</v>
      </c>
      <c r="D104" s="47">
        <v>0.4</v>
      </c>
      <c r="E104" s="47">
        <v>1.18</v>
      </c>
      <c r="F104" s="47">
        <v>674</v>
      </c>
    </row>
    <row r="105" spans="1:6" s="63" customFormat="1" ht="14.25" x14ac:dyDescent="0.2">
      <c r="A105" s="106" t="s">
        <v>153</v>
      </c>
      <c r="B105" s="107" t="s">
        <v>140</v>
      </c>
      <c r="C105" s="97"/>
      <c r="D105" s="97"/>
      <c r="E105" s="97">
        <f>E110</f>
        <v>0.63700000000000001</v>
      </c>
      <c r="F105" s="97">
        <f>F110</f>
        <v>150</v>
      </c>
    </row>
    <row r="106" spans="1:6" s="63" customFormat="1" ht="14.25" x14ac:dyDescent="0.2">
      <c r="A106" s="106" t="s">
        <v>154</v>
      </c>
      <c r="B106" s="107" t="s">
        <v>151</v>
      </c>
      <c r="C106" s="97"/>
      <c r="D106" s="97"/>
      <c r="E106" s="97">
        <f>E110</f>
        <v>0.63700000000000001</v>
      </c>
      <c r="F106" s="97">
        <f>F110</f>
        <v>150</v>
      </c>
    </row>
    <row r="107" spans="1:6" s="63" customFormat="1" ht="14.25" x14ac:dyDescent="0.2">
      <c r="A107" s="106" t="s">
        <v>188</v>
      </c>
      <c r="B107" s="107" t="s">
        <v>142</v>
      </c>
      <c r="C107" s="97"/>
      <c r="D107" s="97"/>
      <c r="E107" s="97">
        <f>E110</f>
        <v>0.63700000000000001</v>
      </c>
      <c r="F107" s="97">
        <f>F110</f>
        <v>150</v>
      </c>
    </row>
    <row r="108" spans="1:6" s="63" customFormat="1" ht="28.5" x14ac:dyDescent="0.2">
      <c r="A108" s="112" t="s">
        <v>189</v>
      </c>
      <c r="B108" s="107" t="s">
        <v>161</v>
      </c>
      <c r="C108" s="97"/>
      <c r="D108" s="97"/>
      <c r="E108" s="97">
        <f>E110</f>
        <v>0.63700000000000001</v>
      </c>
      <c r="F108" s="97">
        <f>F110</f>
        <v>150</v>
      </c>
    </row>
    <row r="109" spans="1:6" s="63" customFormat="1" ht="14.25" collapsed="1" x14ac:dyDescent="0.2">
      <c r="A109" s="112" t="s">
        <v>190</v>
      </c>
      <c r="B109" s="107" t="s">
        <v>144</v>
      </c>
      <c r="C109" s="97">
        <f>C110</f>
        <v>2020</v>
      </c>
      <c r="D109" s="97">
        <f>D110</f>
        <v>0.4</v>
      </c>
      <c r="E109" s="97">
        <f>E110</f>
        <v>0.63700000000000001</v>
      </c>
      <c r="F109" s="97">
        <f>F110</f>
        <v>150</v>
      </c>
    </row>
    <row r="110" spans="1:6" s="13" customFormat="1" hidden="1" outlineLevel="1" x14ac:dyDescent="0.25">
      <c r="A110" s="37">
        <v>36</v>
      </c>
      <c r="B110" s="38" t="s">
        <v>191</v>
      </c>
      <c r="C110" s="39">
        <v>2020</v>
      </c>
      <c r="D110" s="39">
        <v>0.4</v>
      </c>
      <c r="E110" s="39">
        <v>0.63700000000000001</v>
      </c>
      <c r="F110" s="39">
        <v>150</v>
      </c>
    </row>
    <row r="111" spans="1:6" s="13" customFormat="1" ht="28.5" x14ac:dyDescent="0.25">
      <c r="A111" s="24" t="s">
        <v>50</v>
      </c>
      <c r="B111" s="30" t="s">
        <v>10</v>
      </c>
      <c r="C111" s="57"/>
      <c r="D111" s="57"/>
      <c r="E111" s="57">
        <f>E115+E118</f>
        <v>7</v>
      </c>
      <c r="F111" s="57">
        <f>F115+F118</f>
        <v>79</v>
      </c>
    </row>
    <row r="112" spans="1:6" hidden="1" x14ac:dyDescent="0.25">
      <c r="A112" s="25" t="s">
        <v>80</v>
      </c>
      <c r="B112" s="27" t="s">
        <v>81</v>
      </c>
      <c r="C112" s="8"/>
      <c r="D112" s="8"/>
      <c r="E112" s="8"/>
      <c r="F112" s="8"/>
    </row>
    <row r="113" spans="1:6" ht="30" hidden="1" x14ac:dyDescent="0.25">
      <c r="A113" s="25" t="s">
        <v>53</v>
      </c>
      <c r="B113" s="27" t="s">
        <v>82</v>
      </c>
      <c r="C113" s="8"/>
      <c r="D113" s="8"/>
      <c r="E113" s="8"/>
      <c r="F113" s="8"/>
    </row>
    <row r="114" spans="1:6" hidden="1" x14ac:dyDescent="0.25">
      <c r="A114" s="36" t="s">
        <v>88</v>
      </c>
      <c r="B114" s="29" t="s">
        <v>30</v>
      </c>
      <c r="C114" s="9"/>
      <c r="D114" s="9"/>
      <c r="E114" s="9"/>
      <c r="F114" s="9"/>
    </row>
    <row r="115" spans="1:6" s="63" customFormat="1" ht="14.25" x14ac:dyDescent="0.2">
      <c r="A115" s="106" t="s">
        <v>110</v>
      </c>
      <c r="B115" s="107" t="s">
        <v>194</v>
      </c>
      <c r="C115" s="97"/>
      <c r="D115" s="97"/>
      <c r="E115" s="97">
        <f>E116</f>
        <v>1</v>
      </c>
      <c r="F115" s="97">
        <f>F116</f>
        <v>5</v>
      </c>
    </row>
    <row r="116" spans="1:6" s="63" customFormat="1" ht="14.25" collapsed="1" x14ac:dyDescent="0.2">
      <c r="A116" s="106" t="s">
        <v>199</v>
      </c>
      <c r="B116" s="107" t="s">
        <v>195</v>
      </c>
      <c r="C116" s="97">
        <f>C117</f>
        <v>2020</v>
      </c>
      <c r="D116" s="97">
        <v>0.22</v>
      </c>
      <c r="E116" s="97">
        <f>E117</f>
        <v>1</v>
      </c>
      <c r="F116" s="97">
        <v>5</v>
      </c>
    </row>
    <row r="117" spans="1:6" s="13" customFormat="1" hidden="1" outlineLevel="1" x14ac:dyDescent="0.25">
      <c r="A117" s="37">
        <v>34</v>
      </c>
      <c r="B117" s="38" t="s">
        <v>175</v>
      </c>
      <c r="C117" s="39">
        <v>2020</v>
      </c>
      <c r="D117" s="39">
        <v>0.22</v>
      </c>
      <c r="E117" s="39">
        <v>1</v>
      </c>
      <c r="F117" s="39">
        <v>5</v>
      </c>
    </row>
    <row r="118" spans="1:6" s="63" customFormat="1" ht="17.25" customHeight="1" x14ac:dyDescent="0.2">
      <c r="A118" s="106" t="s">
        <v>169</v>
      </c>
      <c r="B118" s="107" t="s">
        <v>198</v>
      </c>
      <c r="C118" s="97"/>
      <c r="D118" s="97"/>
      <c r="E118" s="97">
        <f>E119</f>
        <v>6</v>
      </c>
      <c r="F118" s="97">
        <f>F119</f>
        <v>74</v>
      </c>
    </row>
    <row r="119" spans="1:6" s="63" customFormat="1" ht="14.25" collapsed="1" x14ac:dyDescent="0.2">
      <c r="A119" s="106" t="s">
        <v>200</v>
      </c>
      <c r="B119" s="107" t="s">
        <v>195</v>
      </c>
      <c r="C119" s="97">
        <v>2020</v>
      </c>
      <c r="D119" s="97">
        <v>0.4</v>
      </c>
      <c r="E119" s="97">
        <f>SUM(E120:E125)</f>
        <v>6</v>
      </c>
      <c r="F119" s="97">
        <f>SUM(F120:F125)</f>
        <v>74</v>
      </c>
    </row>
    <row r="120" spans="1:6" s="13" customFormat="1" hidden="1" outlineLevel="1" x14ac:dyDescent="0.25">
      <c r="A120" s="37">
        <v>25</v>
      </c>
      <c r="B120" s="38" t="s">
        <v>179</v>
      </c>
      <c r="C120" s="39">
        <v>2020</v>
      </c>
      <c r="D120" s="39">
        <v>0.4</v>
      </c>
      <c r="E120" s="39">
        <v>1</v>
      </c>
      <c r="F120" s="39">
        <v>7</v>
      </c>
    </row>
    <row r="121" spans="1:6" s="13" customFormat="1" hidden="1" outlineLevel="1" x14ac:dyDescent="0.25">
      <c r="A121" s="37">
        <v>26</v>
      </c>
      <c r="B121" s="38" t="s">
        <v>180</v>
      </c>
      <c r="C121" s="39">
        <v>2020</v>
      </c>
      <c r="D121" s="39">
        <v>0.4</v>
      </c>
      <c r="E121" s="39">
        <v>1</v>
      </c>
      <c r="F121" s="39">
        <v>15</v>
      </c>
    </row>
    <row r="122" spans="1:6" s="13" customFormat="1" hidden="1" outlineLevel="1" x14ac:dyDescent="0.25">
      <c r="A122" s="37">
        <v>29</v>
      </c>
      <c r="B122" s="38" t="s">
        <v>181</v>
      </c>
      <c r="C122" s="39">
        <v>2020</v>
      </c>
      <c r="D122" s="39">
        <v>0.4</v>
      </c>
      <c r="E122" s="39">
        <v>1</v>
      </c>
      <c r="F122" s="39">
        <v>7</v>
      </c>
    </row>
    <row r="123" spans="1:6" s="13" customFormat="1" hidden="1" outlineLevel="1" x14ac:dyDescent="0.25">
      <c r="A123" s="37">
        <v>32</v>
      </c>
      <c r="B123" s="38" t="s">
        <v>185</v>
      </c>
      <c r="C123" s="39">
        <v>2020</v>
      </c>
      <c r="D123" s="39">
        <v>0.4</v>
      </c>
      <c r="E123" s="39">
        <v>1</v>
      </c>
      <c r="F123" s="39">
        <v>15</v>
      </c>
    </row>
    <row r="124" spans="1:6" s="13" customFormat="1" hidden="1" outlineLevel="1" x14ac:dyDescent="0.25">
      <c r="A124" s="37">
        <v>28</v>
      </c>
      <c r="B124" s="38" t="s">
        <v>186</v>
      </c>
      <c r="C124" s="39">
        <v>2020</v>
      </c>
      <c r="D124" s="39">
        <v>0.4</v>
      </c>
      <c r="E124" s="39">
        <v>1</v>
      </c>
      <c r="F124" s="39">
        <v>15</v>
      </c>
    </row>
    <row r="125" spans="1:6" s="13" customFormat="1" hidden="1" outlineLevel="1" x14ac:dyDescent="0.25">
      <c r="A125" s="37">
        <v>33</v>
      </c>
      <c r="B125" s="38" t="s">
        <v>182</v>
      </c>
      <c r="C125" s="39">
        <v>2020</v>
      </c>
      <c r="D125" s="39">
        <v>0.4</v>
      </c>
      <c r="E125" s="39">
        <v>1</v>
      </c>
      <c r="F125" s="39">
        <v>15</v>
      </c>
    </row>
    <row r="126" spans="1:6" s="13" customFormat="1" x14ac:dyDescent="0.25">
      <c r="A126" s="60"/>
      <c r="B126" s="61"/>
      <c r="C126" s="62"/>
      <c r="D126" s="62"/>
      <c r="E126" s="62"/>
      <c r="F126" s="62"/>
    </row>
  </sheetData>
  <mergeCells count="6">
    <mergeCell ref="A7:F7"/>
    <mergeCell ref="E1:F1"/>
    <mergeCell ref="A3:F3"/>
    <mergeCell ref="A4:F4"/>
    <mergeCell ref="A5:F5"/>
    <mergeCell ref="A6:F6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58"/>
  <sheetViews>
    <sheetView view="pageBreakPreview" zoomScale="80" zoomScaleNormal="100" zoomScaleSheetLayoutView="80" workbookViewId="0">
      <selection activeCell="I43" sqref="I43"/>
    </sheetView>
  </sheetViews>
  <sheetFormatPr defaultRowHeight="15" outlineLevelRow="1" x14ac:dyDescent="0.25"/>
  <cols>
    <col min="1" max="1" width="13.42578125" style="23" customWidth="1"/>
    <col min="2" max="2" width="63.7109375" style="7" customWidth="1"/>
    <col min="3" max="3" width="15.28515625" style="6" customWidth="1"/>
    <col min="4" max="4" width="18.5703125" style="6" customWidth="1"/>
    <col min="5" max="5" width="24.5703125" style="6" customWidth="1"/>
    <col min="6" max="6" width="20.5703125" style="6" customWidth="1"/>
    <col min="7" max="16384" width="9.140625" style="6"/>
  </cols>
  <sheetData>
    <row r="1" spans="1:22" ht="63.75" customHeight="1" x14ac:dyDescent="0.25">
      <c r="E1" s="77" t="s">
        <v>87</v>
      </c>
      <c r="F1" s="78"/>
    </row>
    <row r="3" spans="1:22" s="18" customFormat="1" ht="30" customHeight="1" x14ac:dyDescent="0.25">
      <c r="A3" s="79" t="s">
        <v>12</v>
      </c>
      <c r="B3" s="80"/>
      <c r="C3" s="80"/>
      <c r="D3" s="80"/>
      <c r="E3" s="80"/>
      <c r="F3" s="8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s="18" customFormat="1" ht="15" customHeight="1" x14ac:dyDescent="0.25">
      <c r="A4" s="81" t="s">
        <v>89</v>
      </c>
      <c r="B4" s="76"/>
      <c r="C4" s="76"/>
      <c r="D4" s="76"/>
      <c r="E4" s="76"/>
      <c r="F4" s="7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 customHeight="1" x14ac:dyDescent="0.25">
      <c r="A5" s="82" t="s">
        <v>7</v>
      </c>
      <c r="B5" s="83"/>
      <c r="C5" s="83"/>
      <c r="D5" s="83"/>
      <c r="E5" s="83"/>
      <c r="F5" s="8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x14ac:dyDescent="0.25">
      <c r="A6" s="84" t="s">
        <v>86</v>
      </c>
      <c r="B6" s="85"/>
      <c r="C6" s="85"/>
      <c r="D6" s="85"/>
      <c r="E6" s="85"/>
      <c r="F6" s="8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x14ac:dyDescent="0.25">
      <c r="A7" s="75" t="s">
        <v>13</v>
      </c>
      <c r="B7" s="76"/>
      <c r="C7" s="76"/>
      <c r="D7" s="76"/>
      <c r="E7" s="76"/>
      <c r="F7" s="7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9" spans="1:22" ht="99.75" x14ac:dyDescent="0.25">
      <c r="A9" s="10" t="s">
        <v>0</v>
      </c>
      <c r="B9" s="10" t="s">
        <v>1</v>
      </c>
      <c r="C9" s="10" t="s">
        <v>2</v>
      </c>
      <c r="D9" s="10" t="s">
        <v>3</v>
      </c>
      <c r="E9" s="10" t="s">
        <v>83</v>
      </c>
      <c r="F9" s="10" t="s">
        <v>8</v>
      </c>
    </row>
    <row r="10" spans="1:22" x14ac:dyDescent="0.25">
      <c r="A10" s="31">
        <v>1</v>
      </c>
      <c r="B10" s="22">
        <v>2</v>
      </c>
      <c r="C10" s="21">
        <v>3</v>
      </c>
      <c r="D10" s="21">
        <v>4</v>
      </c>
      <c r="E10" s="21">
        <v>5</v>
      </c>
      <c r="F10" s="21">
        <v>6</v>
      </c>
    </row>
    <row r="11" spans="1:22" s="63" customFormat="1" ht="14.25" x14ac:dyDescent="0.2">
      <c r="A11" s="24" t="s">
        <v>17</v>
      </c>
      <c r="B11" s="15" t="s">
        <v>4</v>
      </c>
      <c r="C11" s="57"/>
      <c r="D11" s="57"/>
      <c r="E11" s="57">
        <f>E19+E36+E43</f>
        <v>7.4349999999999978</v>
      </c>
      <c r="F11" s="57">
        <f>F19+F36+F43</f>
        <v>292</v>
      </c>
    </row>
    <row r="12" spans="1:22" s="63" customFormat="1" ht="28.5" hidden="1" x14ac:dyDescent="0.2">
      <c r="A12" s="86" t="s">
        <v>19</v>
      </c>
      <c r="B12" s="87" t="s">
        <v>18</v>
      </c>
      <c r="C12" s="88"/>
      <c r="D12" s="88"/>
      <c r="E12" s="88"/>
      <c r="F12" s="88"/>
    </row>
    <row r="13" spans="1:22" s="63" customFormat="1" ht="28.5" hidden="1" x14ac:dyDescent="0.2">
      <c r="A13" s="86" t="s">
        <v>20</v>
      </c>
      <c r="B13" s="87" t="s">
        <v>21</v>
      </c>
      <c r="C13" s="88"/>
      <c r="D13" s="88"/>
      <c r="E13" s="88"/>
      <c r="F13" s="88"/>
    </row>
    <row r="14" spans="1:22" s="63" customFormat="1" ht="28.5" hidden="1" x14ac:dyDescent="0.2">
      <c r="A14" s="86" t="s">
        <v>23</v>
      </c>
      <c r="B14" s="87" t="s">
        <v>22</v>
      </c>
      <c r="C14" s="88"/>
      <c r="D14" s="88"/>
      <c r="E14" s="88"/>
      <c r="F14" s="88"/>
    </row>
    <row r="15" spans="1:22" s="63" customFormat="1" ht="85.5" hidden="1" x14ac:dyDescent="0.2">
      <c r="A15" s="86" t="s">
        <v>25</v>
      </c>
      <c r="B15" s="87" t="s">
        <v>24</v>
      </c>
      <c r="C15" s="88"/>
      <c r="D15" s="88"/>
      <c r="E15" s="88"/>
      <c r="F15" s="88"/>
    </row>
    <row r="16" spans="1:22" s="63" customFormat="1" ht="14.25" hidden="1" x14ac:dyDescent="0.2">
      <c r="A16" s="90" t="s">
        <v>26</v>
      </c>
      <c r="B16" s="91" t="s">
        <v>27</v>
      </c>
      <c r="C16" s="88"/>
      <c r="D16" s="88"/>
      <c r="E16" s="88"/>
      <c r="F16" s="88"/>
    </row>
    <row r="17" spans="1:6" s="63" customFormat="1" ht="28.5" hidden="1" x14ac:dyDescent="0.2">
      <c r="A17" s="86" t="s">
        <v>29</v>
      </c>
      <c r="B17" s="87" t="s">
        <v>28</v>
      </c>
      <c r="C17" s="88"/>
      <c r="D17" s="88"/>
      <c r="E17" s="88"/>
      <c r="F17" s="88"/>
    </row>
    <row r="18" spans="1:6" s="63" customFormat="1" ht="14.25" hidden="1" x14ac:dyDescent="0.2">
      <c r="A18" s="92" t="s">
        <v>88</v>
      </c>
      <c r="B18" s="93" t="s">
        <v>30</v>
      </c>
      <c r="C18" s="94"/>
      <c r="D18" s="94"/>
      <c r="E18" s="94"/>
      <c r="F18" s="94"/>
    </row>
    <row r="19" spans="1:6" s="63" customFormat="1" ht="14.25" x14ac:dyDescent="0.2">
      <c r="A19" s="96" t="s">
        <v>90</v>
      </c>
      <c r="B19" s="87" t="s">
        <v>91</v>
      </c>
      <c r="C19" s="97"/>
      <c r="D19" s="97"/>
      <c r="E19" s="97">
        <f>E20</f>
        <v>6.8499999999999979</v>
      </c>
      <c r="F19" s="97">
        <f>F20</f>
        <v>171</v>
      </c>
    </row>
    <row r="20" spans="1:6" s="63" customFormat="1" ht="14.25" x14ac:dyDescent="0.2">
      <c r="A20" s="96" t="s">
        <v>93</v>
      </c>
      <c r="B20" s="87" t="s">
        <v>92</v>
      </c>
      <c r="C20" s="97"/>
      <c r="D20" s="97"/>
      <c r="E20" s="97">
        <f>E21</f>
        <v>6.8499999999999979</v>
      </c>
      <c r="F20" s="97">
        <f>F21</f>
        <v>171</v>
      </c>
    </row>
    <row r="21" spans="1:6" s="63" customFormat="1" ht="14.25" x14ac:dyDescent="0.2">
      <c r="A21" s="96" t="s">
        <v>95</v>
      </c>
      <c r="B21" s="87" t="s">
        <v>94</v>
      </c>
      <c r="C21" s="97"/>
      <c r="D21" s="97"/>
      <c r="E21" s="97">
        <f>E22</f>
        <v>6.8499999999999979</v>
      </c>
      <c r="F21" s="97">
        <f>F22</f>
        <v>171</v>
      </c>
    </row>
    <row r="22" spans="1:6" s="63" customFormat="1" ht="28.5" x14ac:dyDescent="0.2">
      <c r="A22" s="96" t="s">
        <v>97</v>
      </c>
      <c r="B22" s="87" t="s">
        <v>96</v>
      </c>
      <c r="C22" s="97"/>
      <c r="D22" s="97"/>
      <c r="E22" s="97">
        <f>E23</f>
        <v>6.8499999999999979</v>
      </c>
      <c r="F22" s="97">
        <f>F23</f>
        <v>171</v>
      </c>
    </row>
    <row r="23" spans="1:6" s="63" customFormat="1" ht="14.25" x14ac:dyDescent="0.2">
      <c r="A23" s="100" t="s">
        <v>99</v>
      </c>
      <c r="B23" s="101" t="s">
        <v>98</v>
      </c>
      <c r="C23" s="97"/>
      <c r="D23" s="97"/>
      <c r="E23" s="97">
        <f>SUM(E27:E35)</f>
        <v>6.8499999999999979</v>
      </c>
      <c r="F23" s="97">
        <f>SUM(F27:F35)</f>
        <v>171</v>
      </c>
    </row>
    <row r="24" spans="1:6" s="122" customFormat="1" x14ac:dyDescent="0.25">
      <c r="A24" s="102"/>
      <c r="B24" s="103"/>
      <c r="C24" s="104">
        <v>2018</v>
      </c>
      <c r="D24" s="104">
        <v>0.4</v>
      </c>
      <c r="E24" s="104">
        <f>E27</f>
        <v>0.30199999999999999</v>
      </c>
      <c r="F24" s="104">
        <f>F27</f>
        <v>15</v>
      </c>
    </row>
    <row r="25" spans="1:6" s="122" customFormat="1" x14ac:dyDescent="0.25">
      <c r="A25" s="102"/>
      <c r="B25" s="103"/>
      <c r="C25" s="104">
        <v>2018</v>
      </c>
      <c r="D25" s="104">
        <v>6</v>
      </c>
      <c r="E25" s="104">
        <f>E28</f>
        <v>5.49</v>
      </c>
      <c r="F25" s="104">
        <f>F28</f>
        <v>100</v>
      </c>
    </row>
    <row r="26" spans="1:6" s="122" customFormat="1" collapsed="1" x14ac:dyDescent="0.25">
      <c r="A26" s="102"/>
      <c r="B26" s="103"/>
      <c r="C26" s="104">
        <v>2019</v>
      </c>
      <c r="D26" s="104">
        <v>0.4</v>
      </c>
      <c r="E26" s="104">
        <f>E29+E30+E31+E32+E33+E34+E35</f>
        <v>1.0580000000000001</v>
      </c>
      <c r="F26" s="104">
        <f>F29+F30+F31+F32+F33+F34+F35</f>
        <v>56</v>
      </c>
    </row>
    <row r="27" spans="1:6" s="13" customFormat="1" hidden="1" outlineLevel="1" x14ac:dyDescent="0.25">
      <c r="A27" s="37">
        <v>4</v>
      </c>
      <c r="B27" s="38" t="s">
        <v>100</v>
      </c>
      <c r="C27" s="39">
        <v>2018</v>
      </c>
      <c r="D27" s="39">
        <v>0.4</v>
      </c>
      <c r="E27" s="39">
        <v>0.30199999999999999</v>
      </c>
      <c r="F27" s="39">
        <v>15</v>
      </c>
    </row>
    <row r="28" spans="1:6" s="13" customFormat="1" hidden="1" outlineLevel="1" x14ac:dyDescent="0.25">
      <c r="A28" s="37">
        <v>6</v>
      </c>
      <c r="B28" s="38" t="s">
        <v>101</v>
      </c>
      <c r="C28" s="39">
        <v>2018</v>
      </c>
      <c r="D28" s="39">
        <v>6</v>
      </c>
      <c r="E28" s="39">
        <v>5.49</v>
      </c>
      <c r="F28" s="39">
        <v>100</v>
      </c>
    </row>
    <row r="29" spans="1:6" s="13" customFormat="1" hidden="1" outlineLevel="1" x14ac:dyDescent="0.25">
      <c r="A29" s="37">
        <v>9</v>
      </c>
      <c r="B29" s="38" t="s">
        <v>118</v>
      </c>
      <c r="C29" s="39">
        <v>2019</v>
      </c>
      <c r="D29" s="39">
        <v>0.4</v>
      </c>
      <c r="E29" s="39">
        <v>0.05</v>
      </c>
      <c r="F29" s="39">
        <v>6</v>
      </c>
    </row>
    <row r="30" spans="1:6" s="13" customFormat="1" hidden="1" outlineLevel="1" x14ac:dyDescent="0.25">
      <c r="A30" s="37">
        <v>14</v>
      </c>
      <c r="B30" s="38" t="s">
        <v>119</v>
      </c>
      <c r="C30" s="39">
        <v>2019</v>
      </c>
      <c r="D30" s="39">
        <v>0.4</v>
      </c>
      <c r="E30" s="39">
        <v>0.22500000000000001</v>
      </c>
      <c r="F30" s="39">
        <v>15</v>
      </c>
    </row>
    <row r="31" spans="1:6" s="13" customFormat="1" hidden="1" outlineLevel="1" x14ac:dyDescent="0.25">
      <c r="A31" s="37">
        <v>12</v>
      </c>
      <c r="B31" s="38" t="s">
        <v>120</v>
      </c>
      <c r="C31" s="39">
        <v>2019</v>
      </c>
      <c r="D31" s="39">
        <v>0.4</v>
      </c>
      <c r="E31" s="39">
        <v>0.185</v>
      </c>
      <c r="F31" s="39">
        <v>7</v>
      </c>
    </row>
    <row r="32" spans="1:6" s="13" customFormat="1" hidden="1" outlineLevel="1" x14ac:dyDescent="0.25">
      <c r="A32" s="37">
        <v>11</v>
      </c>
      <c r="B32" s="38" t="s">
        <v>121</v>
      </c>
      <c r="C32" s="39">
        <v>2019</v>
      </c>
      <c r="D32" s="39">
        <v>0.4</v>
      </c>
      <c r="E32" s="39">
        <v>0.17499999999999999</v>
      </c>
      <c r="F32" s="39">
        <v>7</v>
      </c>
    </row>
    <row r="33" spans="1:6" s="13" customFormat="1" hidden="1" outlineLevel="1" x14ac:dyDescent="0.25">
      <c r="A33" s="37">
        <v>13</v>
      </c>
      <c r="B33" s="38" t="s">
        <v>122</v>
      </c>
      <c r="C33" s="39">
        <v>2019</v>
      </c>
      <c r="D33" s="39">
        <v>0.4</v>
      </c>
      <c r="E33" s="39">
        <v>0.16500000000000001</v>
      </c>
      <c r="F33" s="39">
        <v>7</v>
      </c>
    </row>
    <row r="34" spans="1:6" s="13" customFormat="1" hidden="1" outlineLevel="1" x14ac:dyDescent="0.25">
      <c r="A34" s="37">
        <v>10</v>
      </c>
      <c r="B34" s="38" t="s">
        <v>123</v>
      </c>
      <c r="C34" s="39">
        <v>2019</v>
      </c>
      <c r="D34" s="39">
        <v>0.4</v>
      </c>
      <c r="E34" s="39">
        <v>0.129</v>
      </c>
      <c r="F34" s="39">
        <v>7</v>
      </c>
    </row>
    <row r="35" spans="1:6" s="13" customFormat="1" hidden="1" outlineLevel="1" x14ac:dyDescent="0.25">
      <c r="A35" s="37">
        <v>16</v>
      </c>
      <c r="B35" s="38" t="s">
        <v>124</v>
      </c>
      <c r="C35" s="39">
        <v>2019</v>
      </c>
      <c r="D35" s="39">
        <v>0.4</v>
      </c>
      <c r="E35" s="39">
        <v>0.129</v>
      </c>
      <c r="F35" s="39">
        <v>7</v>
      </c>
    </row>
    <row r="36" spans="1:6" s="63" customFormat="1" ht="14.25" x14ac:dyDescent="0.2">
      <c r="A36" s="106" t="s">
        <v>90</v>
      </c>
      <c r="B36" s="107" t="s">
        <v>91</v>
      </c>
      <c r="C36" s="97"/>
      <c r="D36" s="97"/>
      <c r="E36" s="97">
        <f>E37</f>
        <v>0.32400000000000001</v>
      </c>
      <c r="F36" s="97">
        <f>F37</f>
        <v>106</v>
      </c>
    </row>
    <row r="37" spans="1:6" s="63" customFormat="1" ht="14.25" x14ac:dyDescent="0.2">
      <c r="A37" s="106" t="s">
        <v>93</v>
      </c>
      <c r="B37" s="107" t="s">
        <v>92</v>
      </c>
      <c r="C37" s="97"/>
      <c r="D37" s="97"/>
      <c r="E37" s="97">
        <f>E38</f>
        <v>0.32400000000000001</v>
      </c>
      <c r="F37" s="97">
        <f>F38</f>
        <v>106</v>
      </c>
    </row>
    <row r="38" spans="1:6" s="63" customFormat="1" ht="14.25" x14ac:dyDescent="0.2">
      <c r="A38" s="106" t="s">
        <v>95</v>
      </c>
      <c r="B38" s="107" t="s">
        <v>94</v>
      </c>
      <c r="C38" s="97"/>
      <c r="D38" s="97"/>
      <c r="E38" s="97">
        <f>E39</f>
        <v>0.32400000000000001</v>
      </c>
      <c r="F38" s="97">
        <f>F39</f>
        <v>106</v>
      </c>
    </row>
    <row r="39" spans="1:6" s="63" customFormat="1" ht="28.5" x14ac:dyDescent="0.2">
      <c r="A39" s="106" t="s">
        <v>103</v>
      </c>
      <c r="B39" s="87" t="s">
        <v>102</v>
      </c>
      <c r="C39" s="97"/>
      <c r="D39" s="97"/>
      <c r="E39" s="97">
        <f>E40</f>
        <v>0.32400000000000001</v>
      </c>
      <c r="F39" s="97">
        <f>F40</f>
        <v>106</v>
      </c>
    </row>
    <row r="40" spans="1:6" s="63" customFormat="1" ht="14.25" collapsed="1" x14ac:dyDescent="0.2">
      <c r="A40" s="100" t="s">
        <v>104</v>
      </c>
      <c r="B40" s="101" t="s">
        <v>98</v>
      </c>
      <c r="C40" s="97">
        <v>2018</v>
      </c>
      <c r="D40" s="97">
        <v>0.4</v>
      </c>
      <c r="E40" s="97">
        <f>E41+E42</f>
        <v>0.32400000000000001</v>
      </c>
      <c r="F40" s="97">
        <f>F41+F42</f>
        <v>106</v>
      </c>
    </row>
    <row r="41" spans="1:6" s="13" customFormat="1" hidden="1" outlineLevel="1" x14ac:dyDescent="0.25">
      <c r="A41" s="37">
        <v>5</v>
      </c>
      <c r="B41" s="38" t="s">
        <v>105</v>
      </c>
      <c r="C41" s="39">
        <v>2018</v>
      </c>
      <c r="D41" s="39">
        <v>0.4</v>
      </c>
      <c r="E41" s="39">
        <v>0.224</v>
      </c>
      <c r="F41" s="39">
        <v>6</v>
      </c>
    </row>
    <row r="42" spans="1:6" s="13" customFormat="1" hidden="1" outlineLevel="1" x14ac:dyDescent="0.25">
      <c r="A42" s="37">
        <v>6</v>
      </c>
      <c r="B42" s="38" t="s">
        <v>101</v>
      </c>
      <c r="C42" s="39">
        <v>2018</v>
      </c>
      <c r="D42" s="39">
        <v>0.4</v>
      </c>
      <c r="E42" s="39">
        <v>0.1</v>
      </c>
      <c r="F42" s="39">
        <v>100</v>
      </c>
    </row>
    <row r="43" spans="1:6" s="13" customFormat="1" x14ac:dyDescent="0.25">
      <c r="A43" s="41" t="s">
        <v>129</v>
      </c>
      <c r="B43" s="42" t="s">
        <v>125</v>
      </c>
      <c r="C43" s="39"/>
      <c r="D43" s="39"/>
      <c r="E43" s="39">
        <f>E44</f>
        <v>0.26100000000000001</v>
      </c>
      <c r="F43" s="39">
        <f>F44</f>
        <v>15</v>
      </c>
    </row>
    <row r="44" spans="1:6" s="13" customFormat="1" x14ac:dyDescent="0.25">
      <c r="A44" s="41" t="s">
        <v>130</v>
      </c>
      <c r="B44" s="42" t="s">
        <v>92</v>
      </c>
      <c r="C44" s="39"/>
      <c r="D44" s="39"/>
      <c r="E44" s="39">
        <f>E45</f>
        <v>0.26100000000000001</v>
      </c>
      <c r="F44" s="39">
        <f>F45</f>
        <v>15</v>
      </c>
    </row>
    <row r="45" spans="1:6" s="13" customFormat="1" x14ac:dyDescent="0.25">
      <c r="A45" s="41" t="s">
        <v>131</v>
      </c>
      <c r="B45" s="42" t="s">
        <v>126</v>
      </c>
      <c r="C45" s="39"/>
      <c r="D45" s="39"/>
      <c r="E45" s="39">
        <f>E46</f>
        <v>0.26100000000000001</v>
      </c>
      <c r="F45" s="39">
        <f>F46</f>
        <v>15</v>
      </c>
    </row>
    <row r="46" spans="1:6" s="13" customFormat="1" ht="30" x14ac:dyDescent="0.25">
      <c r="A46" s="41" t="s">
        <v>132</v>
      </c>
      <c r="B46" s="42" t="s">
        <v>127</v>
      </c>
      <c r="C46" s="39"/>
      <c r="D46" s="39"/>
      <c r="E46" s="39">
        <f>E47</f>
        <v>0.26100000000000001</v>
      </c>
      <c r="F46" s="39">
        <f>F47</f>
        <v>15</v>
      </c>
    </row>
    <row r="47" spans="1:6" s="13" customFormat="1" collapsed="1" x14ac:dyDescent="0.25">
      <c r="A47" s="41" t="s">
        <v>133</v>
      </c>
      <c r="B47" s="42" t="s">
        <v>128</v>
      </c>
      <c r="C47" s="39">
        <v>2019</v>
      </c>
      <c r="D47" s="39">
        <v>0.4</v>
      </c>
      <c r="E47" s="39">
        <f>E48</f>
        <v>0.26100000000000001</v>
      </c>
      <c r="F47" s="39">
        <f>F48</f>
        <v>15</v>
      </c>
    </row>
    <row r="48" spans="1:6" s="13" customFormat="1" hidden="1" outlineLevel="1" x14ac:dyDescent="0.25">
      <c r="A48" s="53" t="s">
        <v>135</v>
      </c>
      <c r="B48" s="38" t="s">
        <v>134</v>
      </c>
      <c r="C48" s="39">
        <v>2019</v>
      </c>
      <c r="D48" s="39">
        <v>0.4</v>
      </c>
      <c r="E48" s="39">
        <v>0.26100000000000001</v>
      </c>
      <c r="F48" s="39">
        <v>15</v>
      </c>
    </row>
    <row r="49" spans="1:6" hidden="1" x14ac:dyDescent="0.25">
      <c r="A49" s="32" t="s">
        <v>42</v>
      </c>
      <c r="B49" s="34" t="s">
        <v>6</v>
      </c>
      <c r="C49" s="20"/>
      <c r="D49" s="20"/>
      <c r="E49" s="20"/>
      <c r="F49" s="20"/>
    </row>
    <row r="50" spans="1:6" ht="105" hidden="1" x14ac:dyDescent="0.25">
      <c r="A50" s="25" t="s">
        <v>44</v>
      </c>
      <c r="B50" s="27" t="s">
        <v>77</v>
      </c>
      <c r="C50" s="8"/>
      <c r="D50" s="8"/>
      <c r="E50" s="8"/>
      <c r="F50" s="8"/>
    </row>
    <row r="51" spans="1:6" ht="45" hidden="1" x14ac:dyDescent="0.25">
      <c r="A51" s="25" t="s">
        <v>45</v>
      </c>
      <c r="B51" s="27" t="s">
        <v>46</v>
      </c>
      <c r="C51" s="8"/>
      <c r="D51" s="8"/>
      <c r="E51" s="8"/>
      <c r="F51" s="8"/>
    </row>
    <row r="52" spans="1:6" ht="45" hidden="1" x14ac:dyDescent="0.25">
      <c r="A52" s="25" t="s">
        <v>79</v>
      </c>
      <c r="B52" s="27" t="s">
        <v>78</v>
      </c>
      <c r="C52" s="8"/>
      <c r="D52" s="8"/>
      <c r="E52" s="8"/>
      <c r="F52" s="8"/>
    </row>
    <row r="53" spans="1:6" hidden="1" x14ac:dyDescent="0.25">
      <c r="A53" s="36" t="s">
        <v>88</v>
      </c>
      <c r="B53" s="29" t="s">
        <v>30</v>
      </c>
      <c r="C53" s="9"/>
      <c r="D53" s="9"/>
      <c r="E53" s="9"/>
      <c r="F53" s="9"/>
    </row>
    <row r="54" spans="1:6" ht="28.5" hidden="1" x14ac:dyDescent="0.25">
      <c r="A54" s="33" t="s">
        <v>50</v>
      </c>
      <c r="B54" s="35" t="s">
        <v>10</v>
      </c>
      <c r="C54" s="19"/>
      <c r="D54" s="19"/>
      <c r="E54" s="19"/>
      <c r="F54" s="19"/>
    </row>
    <row r="55" spans="1:6" hidden="1" x14ac:dyDescent="0.25">
      <c r="A55" s="25" t="s">
        <v>80</v>
      </c>
      <c r="B55" s="27" t="s">
        <v>81</v>
      </c>
      <c r="C55" s="8"/>
      <c r="D55" s="8"/>
      <c r="E55" s="8"/>
      <c r="F55" s="8"/>
    </row>
    <row r="56" spans="1:6" ht="30" hidden="1" x14ac:dyDescent="0.25">
      <c r="A56" s="25" t="s">
        <v>53</v>
      </c>
      <c r="B56" s="27" t="s">
        <v>82</v>
      </c>
      <c r="C56" s="8"/>
      <c r="D56" s="8"/>
      <c r="E56" s="8"/>
      <c r="F56" s="8"/>
    </row>
    <row r="57" spans="1:6" hidden="1" x14ac:dyDescent="0.25">
      <c r="A57" s="36" t="s">
        <v>88</v>
      </c>
      <c r="B57" s="29" t="s">
        <v>30</v>
      </c>
      <c r="C57" s="9"/>
      <c r="D57" s="9"/>
      <c r="E57" s="9"/>
      <c r="F57" s="9"/>
    </row>
    <row r="58" spans="1:6" ht="11.25" customHeight="1" x14ac:dyDescent="0.25"/>
  </sheetData>
  <mergeCells count="6">
    <mergeCell ref="A7:F7"/>
    <mergeCell ref="E1:F1"/>
    <mergeCell ref="A3:F3"/>
    <mergeCell ref="A4:F4"/>
    <mergeCell ref="A5:F5"/>
    <mergeCell ref="A6:F6"/>
  </mergeCells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view="pageBreakPreview" topLeftCell="B1" zoomScale="80" zoomScaleNormal="70" zoomScaleSheetLayoutView="80" workbookViewId="0">
      <selection activeCell="J20" sqref="J20"/>
    </sheetView>
  </sheetViews>
  <sheetFormatPr defaultRowHeight="15" x14ac:dyDescent="0.25"/>
  <cols>
    <col min="1" max="1" width="6" style="123" customWidth="1"/>
    <col min="2" max="2" width="37.85546875" style="123" customWidth="1"/>
    <col min="3" max="3" width="21.85546875" style="123" customWidth="1"/>
    <col min="4" max="4" width="22" style="123" customWidth="1"/>
    <col min="5" max="5" width="19.85546875" style="123" customWidth="1"/>
    <col min="6" max="6" width="14.85546875" style="123" customWidth="1"/>
    <col min="7" max="7" width="12.85546875" style="123" customWidth="1"/>
    <col min="8" max="8" width="16.140625" style="123" customWidth="1"/>
    <col min="9" max="9" width="12.85546875" style="123" customWidth="1"/>
    <col min="10" max="10" width="14.28515625" style="123" customWidth="1"/>
    <col min="11" max="11" width="12.7109375" style="123" customWidth="1"/>
    <col min="12" max="12" width="12.85546875" style="123" customWidth="1"/>
    <col min="13" max="13" width="15.140625" style="123" customWidth="1"/>
    <col min="14" max="14" width="15.85546875" style="123" customWidth="1"/>
    <col min="15" max="16" width="9.140625" style="123"/>
    <col min="17" max="17" width="10.85546875" style="123" bestFit="1" customWidth="1"/>
    <col min="18" max="16384" width="9.140625" style="123"/>
  </cols>
  <sheetData>
    <row r="1" spans="1:14" x14ac:dyDescent="0.25">
      <c r="K1" s="124" t="s">
        <v>225</v>
      </c>
      <c r="L1" s="125"/>
      <c r="M1" s="125"/>
      <c r="N1" s="125"/>
    </row>
    <row r="2" spans="1:14" x14ac:dyDescent="0.25">
      <c r="K2" s="125"/>
      <c r="L2" s="125"/>
      <c r="M2" s="125"/>
      <c r="N2" s="125"/>
    </row>
    <row r="3" spans="1:14" x14ac:dyDescent="0.25">
      <c r="K3" s="125"/>
      <c r="L3" s="125"/>
      <c r="M3" s="125"/>
      <c r="N3" s="125"/>
    </row>
    <row r="4" spans="1:14" x14ac:dyDescent="0.25">
      <c r="K4" s="125"/>
      <c r="L4" s="125"/>
      <c r="M4" s="125"/>
      <c r="N4" s="125"/>
    </row>
    <row r="5" spans="1:14" x14ac:dyDescent="0.25">
      <c r="K5" s="125"/>
      <c r="L5" s="125"/>
      <c r="M5" s="125"/>
      <c r="N5" s="125"/>
    </row>
    <row r="7" spans="1:14" ht="18.75" x14ac:dyDescent="0.3">
      <c r="B7" s="126" t="s">
        <v>226</v>
      </c>
      <c r="C7" s="126"/>
      <c r="D7" s="126"/>
      <c r="E7" s="126"/>
      <c r="F7" s="126"/>
      <c r="G7" s="126"/>
      <c r="H7" s="126"/>
      <c r="I7" s="127"/>
      <c r="J7" s="127"/>
      <c r="K7" s="127"/>
      <c r="L7" s="127"/>
      <c r="M7" s="127"/>
      <c r="N7" s="127"/>
    </row>
    <row r="8" spans="1:14" ht="15.75" x14ac:dyDescent="0.25">
      <c r="B8" s="128"/>
      <c r="C8" s="128"/>
      <c r="D8" s="128"/>
      <c r="E8" s="128"/>
      <c r="F8" s="128"/>
      <c r="G8" s="128"/>
      <c r="H8" s="128"/>
      <c r="I8" s="129"/>
      <c r="J8" s="129"/>
      <c r="K8" s="129"/>
      <c r="L8" s="129"/>
      <c r="M8" s="129"/>
      <c r="N8" s="129"/>
    </row>
    <row r="9" spans="1:14" s="130" customFormat="1" ht="15.75" x14ac:dyDescent="0.25">
      <c r="B9" s="131"/>
      <c r="C9" s="131"/>
      <c r="D9" s="131"/>
      <c r="E9" s="169" t="s">
        <v>89</v>
      </c>
      <c r="F9" s="169"/>
      <c r="G9" s="169"/>
      <c r="H9" s="169"/>
      <c r="I9" s="132"/>
      <c r="J9" s="132"/>
      <c r="K9" s="132"/>
      <c r="L9" s="132"/>
      <c r="M9" s="132"/>
      <c r="N9" s="132"/>
    </row>
    <row r="10" spans="1:14" s="130" customFormat="1" x14ac:dyDescent="0.25">
      <c r="B10" s="133"/>
      <c r="C10" s="133"/>
      <c r="D10" s="133"/>
      <c r="E10" s="170" t="s">
        <v>7</v>
      </c>
      <c r="F10" s="170"/>
      <c r="G10" s="170"/>
      <c r="H10" s="170"/>
      <c r="I10" s="133"/>
      <c r="J10" s="133"/>
      <c r="K10" s="133"/>
      <c r="L10" s="134"/>
      <c r="M10" s="134"/>
      <c r="N10" s="134"/>
    </row>
    <row r="11" spans="1:14" s="130" customFormat="1" x14ac:dyDescent="0.25">
      <c r="B11" s="133"/>
      <c r="C11" s="133"/>
      <c r="D11" s="133"/>
      <c r="E11" s="171" t="s">
        <v>13</v>
      </c>
      <c r="F11" s="171"/>
      <c r="G11" s="171"/>
      <c r="H11" s="171"/>
      <c r="I11" s="133"/>
      <c r="J11" s="133"/>
      <c r="K11" s="133"/>
      <c r="L11" s="134"/>
      <c r="M11" s="134"/>
      <c r="N11" s="134"/>
    </row>
    <row r="12" spans="1:14" s="130" customFormat="1" x14ac:dyDescent="0.25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4"/>
      <c r="M12" s="134"/>
      <c r="N12" s="134"/>
    </row>
    <row r="13" spans="1:14" s="130" customFormat="1" ht="15" customHeight="1" x14ac:dyDescent="0.25">
      <c r="A13" s="172" t="s">
        <v>227</v>
      </c>
      <c r="B13" s="172" t="s">
        <v>228</v>
      </c>
      <c r="C13" s="173" t="s">
        <v>229</v>
      </c>
      <c r="D13" s="173"/>
      <c r="E13" s="173"/>
      <c r="F13" s="174"/>
      <c r="G13" s="174"/>
      <c r="H13" s="174"/>
      <c r="I13" s="174"/>
      <c r="J13" s="174"/>
      <c r="K13" s="174"/>
      <c r="L13" s="175" t="s">
        <v>230</v>
      </c>
      <c r="M13" s="176"/>
      <c r="N13" s="177"/>
    </row>
    <row r="14" spans="1:14" s="130" customFormat="1" ht="74.25" customHeight="1" x14ac:dyDescent="0.25">
      <c r="A14" s="178"/>
      <c r="B14" s="178"/>
      <c r="C14" s="172" t="s">
        <v>231</v>
      </c>
      <c r="D14" s="172"/>
      <c r="E14" s="172"/>
      <c r="F14" s="179" t="s">
        <v>232</v>
      </c>
      <c r="G14" s="180"/>
      <c r="H14" s="180"/>
      <c r="I14" s="179" t="s">
        <v>233</v>
      </c>
      <c r="J14" s="180"/>
      <c r="K14" s="180"/>
      <c r="L14" s="181"/>
      <c r="M14" s="182"/>
      <c r="N14" s="183"/>
    </row>
    <row r="15" spans="1:14" s="130" customFormat="1" x14ac:dyDescent="0.25">
      <c r="A15" s="178"/>
      <c r="B15" s="178"/>
      <c r="C15" s="164" t="s">
        <v>234</v>
      </c>
      <c r="D15" s="164" t="s">
        <v>235</v>
      </c>
      <c r="E15" s="164" t="s">
        <v>236</v>
      </c>
      <c r="F15" s="164" t="s">
        <v>234</v>
      </c>
      <c r="G15" s="164" t="s">
        <v>235</v>
      </c>
      <c r="H15" s="164" t="s">
        <v>236</v>
      </c>
      <c r="I15" s="164" t="s">
        <v>234</v>
      </c>
      <c r="J15" s="164" t="s">
        <v>235</v>
      </c>
      <c r="K15" s="164" t="s">
        <v>236</v>
      </c>
      <c r="L15" s="164" t="s">
        <v>234</v>
      </c>
      <c r="M15" s="164" t="s">
        <v>235</v>
      </c>
      <c r="N15" s="164" t="s">
        <v>236</v>
      </c>
    </row>
    <row r="16" spans="1:14" s="130" customFormat="1" ht="71.25" x14ac:dyDescent="0.25">
      <c r="A16" s="178"/>
      <c r="B16" s="178"/>
      <c r="C16" s="184" t="s">
        <v>237</v>
      </c>
      <c r="D16" s="184" t="s">
        <v>237</v>
      </c>
      <c r="E16" s="184" t="s">
        <v>237</v>
      </c>
      <c r="F16" s="185" t="s">
        <v>238</v>
      </c>
      <c r="G16" s="185" t="s">
        <v>238</v>
      </c>
      <c r="H16" s="185" t="s">
        <v>238</v>
      </c>
      <c r="I16" s="185" t="s">
        <v>238</v>
      </c>
      <c r="J16" s="185" t="s">
        <v>238</v>
      </c>
      <c r="K16" s="185" t="s">
        <v>238</v>
      </c>
      <c r="L16" s="185" t="s">
        <v>238</v>
      </c>
      <c r="M16" s="185" t="s">
        <v>238</v>
      </c>
      <c r="N16" s="185" t="s">
        <v>238</v>
      </c>
    </row>
    <row r="17" spans="1:17" s="130" customFormat="1" x14ac:dyDescent="0.25">
      <c r="A17" s="186">
        <v>1</v>
      </c>
      <c r="B17" s="186">
        <f>A17+1</f>
        <v>2</v>
      </c>
      <c r="C17" s="186">
        <f t="shared" ref="C17:N17" si="0">B17+1</f>
        <v>3</v>
      </c>
      <c r="D17" s="186">
        <f t="shared" si="0"/>
        <v>4</v>
      </c>
      <c r="E17" s="186">
        <f t="shared" si="0"/>
        <v>5</v>
      </c>
      <c r="F17" s="186">
        <f t="shared" si="0"/>
        <v>6</v>
      </c>
      <c r="G17" s="186">
        <f t="shared" si="0"/>
        <v>7</v>
      </c>
      <c r="H17" s="186">
        <f t="shared" si="0"/>
        <v>8</v>
      </c>
      <c r="I17" s="186">
        <f t="shared" si="0"/>
        <v>9</v>
      </c>
      <c r="J17" s="186">
        <f t="shared" si="0"/>
        <v>10</v>
      </c>
      <c r="K17" s="186">
        <f t="shared" si="0"/>
        <v>11</v>
      </c>
      <c r="L17" s="186">
        <f t="shared" si="0"/>
        <v>12</v>
      </c>
      <c r="M17" s="186">
        <f t="shared" si="0"/>
        <v>13</v>
      </c>
      <c r="N17" s="186">
        <f t="shared" si="0"/>
        <v>14</v>
      </c>
    </row>
    <row r="18" spans="1:17" ht="43.5" x14ac:dyDescent="0.25">
      <c r="A18" s="137" t="s">
        <v>17</v>
      </c>
      <c r="B18" s="138" t="s">
        <v>239</v>
      </c>
      <c r="C18" s="139">
        <v>719466.66666666698</v>
      </c>
      <c r="D18" s="139">
        <v>719466.66666666698</v>
      </c>
      <c r="E18" s="139">
        <f>'[1]Расчет факт.расходов по С1'!E11*1000</f>
        <v>455678.77841287648</v>
      </c>
      <c r="F18" s="139">
        <v>36</v>
      </c>
      <c r="G18" s="139">
        <v>75</v>
      </c>
      <c r="H18" s="139">
        <v>92</v>
      </c>
      <c r="I18" s="139">
        <v>375.1</v>
      </c>
      <c r="J18" s="139">
        <v>6809.18</v>
      </c>
      <c r="K18" s="139">
        <v>6780.5209999999997</v>
      </c>
      <c r="L18" s="139">
        <f t="shared" ref="L18:N19" si="1">C18/F18</f>
        <v>19985.185185185193</v>
      </c>
      <c r="M18" s="139">
        <f t="shared" si="1"/>
        <v>9592.8888888888923</v>
      </c>
      <c r="N18" s="139">
        <f t="shared" si="1"/>
        <v>4953.0302001399614</v>
      </c>
    </row>
    <row r="19" spans="1:17" ht="43.5" x14ac:dyDescent="0.25">
      <c r="A19" s="137" t="s">
        <v>31</v>
      </c>
      <c r="B19" s="138" t="s">
        <v>240</v>
      </c>
      <c r="C19" s="139">
        <v>290932.94117647101</v>
      </c>
      <c r="D19" s="139">
        <v>290932.94</v>
      </c>
      <c r="E19" s="139">
        <f>('[1]Расчет факт.расходов по С1'!H11+'[1]Расчет факт.расходов по С1'!K11)*1000</f>
        <v>513850.53431760002</v>
      </c>
      <c r="F19" s="139">
        <v>36</v>
      </c>
      <c r="G19" s="139">
        <v>38</v>
      </c>
      <c r="H19" s="139">
        <v>31</v>
      </c>
      <c r="I19" s="139">
        <v>375.1</v>
      </c>
      <c r="J19" s="139">
        <f>J20+J21</f>
        <v>3766</v>
      </c>
      <c r="K19" s="139">
        <f>K20+K21</f>
        <v>2737.0209999999997</v>
      </c>
      <c r="L19" s="139">
        <f t="shared" si="1"/>
        <v>8081.4705882353055</v>
      </c>
      <c r="M19" s="139">
        <f t="shared" si="1"/>
        <v>7656.13</v>
      </c>
      <c r="N19" s="139">
        <f t="shared" si="1"/>
        <v>16575.823687664517</v>
      </c>
    </row>
    <row r="20" spans="1:17" ht="142.5" customHeight="1" x14ac:dyDescent="0.25">
      <c r="A20" s="137" t="s">
        <v>153</v>
      </c>
      <c r="B20" s="138" t="s">
        <v>241</v>
      </c>
      <c r="C20" s="139">
        <f>C19</f>
        <v>290932.94117647101</v>
      </c>
      <c r="D20" s="139">
        <f>'[1]Расчет факт.расходов по С1'!G11*1000</f>
        <v>218197.250008</v>
      </c>
      <c r="E20" s="139">
        <f>'[1]Расчет факт.расходов по С1'!H11*1000</f>
        <v>421357.43813699996</v>
      </c>
      <c r="F20" s="139">
        <v>36</v>
      </c>
      <c r="G20" s="139">
        <v>34</v>
      </c>
      <c r="H20" s="139">
        <v>28</v>
      </c>
      <c r="I20" s="139">
        <v>375.1</v>
      </c>
      <c r="J20" s="139">
        <v>619</v>
      </c>
      <c r="K20" s="139">
        <v>575.32100000000003</v>
      </c>
      <c r="L20" s="139">
        <f>C20/F20</f>
        <v>8081.4705882353055</v>
      </c>
      <c r="M20" s="139">
        <f>D20/G20</f>
        <v>6417.5661767058828</v>
      </c>
      <c r="N20" s="139">
        <f>E20/H20</f>
        <v>15048.479933464285</v>
      </c>
      <c r="Q20" s="140"/>
    </row>
    <row r="21" spans="1:17" ht="124.5" customHeight="1" x14ac:dyDescent="0.25">
      <c r="A21" s="137" t="s">
        <v>242</v>
      </c>
      <c r="B21" s="138" t="s">
        <v>243</v>
      </c>
      <c r="C21" s="139">
        <v>0</v>
      </c>
      <c r="D21" s="139">
        <f>'[1]Расчет факт.расходов по С1'!J11*1000</f>
        <v>72725.74493299998</v>
      </c>
      <c r="E21" s="139">
        <f>'[1]Расчет факт.расходов по С1'!K11*1000</f>
        <v>92493.096180600012</v>
      </c>
      <c r="F21" s="139">
        <v>0</v>
      </c>
      <c r="G21" s="139">
        <v>4</v>
      </c>
      <c r="H21" s="139">
        <v>3</v>
      </c>
      <c r="I21" s="139">
        <v>0</v>
      </c>
      <c r="J21" s="139">
        <v>3147</v>
      </c>
      <c r="K21" s="139">
        <v>2161.6999999999998</v>
      </c>
      <c r="L21" s="139">
        <v>0</v>
      </c>
      <c r="M21" s="139">
        <f>D21/G21</f>
        <v>18181.436233249995</v>
      </c>
      <c r="N21" s="139">
        <f>E21/H21</f>
        <v>30831.032060200003</v>
      </c>
    </row>
    <row r="22" spans="1:17" x14ac:dyDescent="0.25">
      <c r="A22" s="141"/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</row>
    <row r="24" spans="1:17" x14ac:dyDescent="0.25">
      <c r="B24" s="144"/>
      <c r="C24" s="144"/>
      <c r="D24" s="144"/>
      <c r="E24" s="144"/>
      <c r="F24" s="144"/>
      <c r="G24" s="144"/>
      <c r="H24" s="144"/>
      <c r="I24" s="136"/>
      <c r="J24" s="136"/>
    </row>
  </sheetData>
  <mergeCells count="12">
    <mergeCell ref="F14:H14"/>
    <mergeCell ref="I14:K14"/>
    <mergeCell ref="K1:N5"/>
    <mergeCell ref="B7:N7"/>
    <mergeCell ref="E9:H9"/>
    <mergeCell ref="E10:H10"/>
    <mergeCell ref="E11:H11"/>
    <mergeCell ref="A13:A16"/>
    <mergeCell ref="B13:B16"/>
    <mergeCell ref="C13:K13"/>
    <mergeCell ref="L13:N14"/>
    <mergeCell ref="C14:E1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topLeftCell="A4" zoomScale="80" zoomScaleNormal="100" zoomScaleSheetLayoutView="80" workbookViewId="0">
      <selection activeCell="A31" sqref="A31:XFD38"/>
    </sheetView>
  </sheetViews>
  <sheetFormatPr defaultRowHeight="15" x14ac:dyDescent="0.25"/>
  <cols>
    <col min="1" max="1" width="10" style="144" customWidth="1"/>
    <col min="2" max="2" width="36.85546875" style="144" customWidth="1"/>
    <col min="3" max="3" width="25.7109375" style="144" customWidth="1"/>
    <col min="4" max="4" width="20.140625" style="144" customWidth="1"/>
    <col min="5" max="5" width="21.7109375" style="144" customWidth="1"/>
    <col min="6" max="6" width="17.5703125" style="144" customWidth="1"/>
    <col min="7" max="7" width="18.7109375" style="144" customWidth="1"/>
    <col min="8" max="8" width="25.42578125" style="144" customWidth="1"/>
    <col min="9" max="9" width="19.28515625" style="144" customWidth="1"/>
    <col min="10" max="10" width="17.28515625" style="144" customWidth="1"/>
    <col min="11" max="11" width="16" style="144" customWidth="1"/>
    <col min="12" max="12" width="10" style="144" customWidth="1"/>
    <col min="13" max="13" width="13.85546875" style="144" bestFit="1" customWidth="1"/>
    <col min="14" max="14" width="10.85546875" style="144" bestFit="1" customWidth="1"/>
    <col min="15" max="16384" width="9.140625" style="144"/>
  </cols>
  <sheetData>
    <row r="1" spans="1:14" ht="29.25" customHeight="1" x14ac:dyDescent="0.25">
      <c r="I1" s="124" t="s">
        <v>244</v>
      </c>
      <c r="J1" s="125"/>
      <c r="K1" s="125"/>
    </row>
    <row r="2" spans="1:14" ht="20.25" customHeight="1" x14ac:dyDescent="0.25">
      <c r="I2" s="125"/>
      <c r="J2" s="125"/>
      <c r="K2" s="125"/>
    </row>
    <row r="3" spans="1:14" ht="60.75" customHeight="1" x14ac:dyDescent="0.25">
      <c r="B3" s="145" t="s">
        <v>245</v>
      </c>
      <c r="C3" s="145"/>
      <c r="D3" s="145"/>
      <c r="E3" s="145"/>
      <c r="F3" s="145"/>
      <c r="G3" s="145"/>
      <c r="H3" s="145"/>
    </row>
    <row r="4" spans="1:14" x14ac:dyDescent="0.25">
      <c r="B4" s="135"/>
      <c r="C4" s="135"/>
      <c r="D4" s="135"/>
      <c r="E4" s="135"/>
      <c r="F4" s="135"/>
      <c r="G4" s="135"/>
      <c r="H4" s="135"/>
      <c r="J4" s="135"/>
    </row>
    <row r="5" spans="1:14" x14ac:dyDescent="0.25">
      <c r="B5" s="135"/>
      <c r="C5" s="135"/>
      <c r="D5" s="135"/>
      <c r="E5" s="135"/>
      <c r="F5" s="135"/>
      <c r="G5" s="135"/>
      <c r="H5" s="135"/>
    </row>
    <row r="6" spans="1:14" ht="27" customHeight="1" x14ac:dyDescent="0.25">
      <c r="A6" s="146" t="s">
        <v>227</v>
      </c>
      <c r="B6" s="147" t="s">
        <v>246</v>
      </c>
      <c r="C6" s="148" t="s">
        <v>247</v>
      </c>
      <c r="D6" s="149"/>
      <c r="E6" s="150"/>
      <c r="F6" s="151" t="s">
        <v>248</v>
      </c>
      <c r="G6" s="152"/>
      <c r="H6" s="152"/>
      <c r="I6" s="152"/>
      <c r="J6" s="152"/>
      <c r="K6" s="153"/>
    </row>
    <row r="7" spans="1:14" ht="99.75" customHeight="1" x14ac:dyDescent="0.25">
      <c r="A7" s="154"/>
      <c r="B7" s="155"/>
      <c r="C7" s="156"/>
      <c r="D7" s="157"/>
      <c r="E7" s="158"/>
      <c r="F7" s="151" t="s">
        <v>249</v>
      </c>
      <c r="G7" s="152"/>
      <c r="H7" s="153"/>
      <c r="I7" s="151" t="s">
        <v>250</v>
      </c>
      <c r="J7" s="152"/>
      <c r="K7" s="153"/>
    </row>
    <row r="8" spans="1:14" x14ac:dyDescent="0.25">
      <c r="A8" s="159"/>
      <c r="B8" s="160"/>
      <c r="C8" s="161" t="s">
        <v>234</v>
      </c>
      <c r="D8" s="161" t="s">
        <v>235</v>
      </c>
      <c r="E8" s="161" t="s">
        <v>236</v>
      </c>
      <c r="F8" s="161" t="s">
        <v>234</v>
      </c>
      <c r="G8" s="161" t="s">
        <v>235</v>
      </c>
      <c r="H8" s="161" t="s">
        <v>236</v>
      </c>
      <c r="I8" s="161" t="s">
        <v>234</v>
      </c>
      <c r="J8" s="161" t="s">
        <v>235</v>
      </c>
      <c r="K8" s="161" t="s">
        <v>236</v>
      </c>
    </row>
    <row r="9" spans="1:14" ht="72" x14ac:dyDescent="0.25">
      <c r="A9" s="159"/>
      <c r="B9" s="160"/>
      <c r="C9" s="162" t="s">
        <v>237</v>
      </c>
      <c r="D9" s="162" t="s">
        <v>237</v>
      </c>
      <c r="E9" s="162" t="s">
        <v>237</v>
      </c>
      <c r="F9" s="163" t="s">
        <v>238</v>
      </c>
      <c r="G9" s="163" t="s">
        <v>238</v>
      </c>
      <c r="H9" s="163" t="s">
        <v>238</v>
      </c>
      <c r="I9" s="163" t="s">
        <v>238</v>
      </c>
      <c r="J9" s="163" t="s">
        <v>238</v>
      </c>
      <c r="K9" s="163" t="s">
        <v>238</v>
      </c>
      <c r="L9" s="135"/>
    </row>
    <row r="10" spans="1:14" x14ac:dyDescent="0.25">
      <c r="A10" s="137">
        <v>1</v>
      </c>
      <c r="B10" s="137">
        <f>A10+1</f>
        <v>2</v>
      </c>
      <c r="C10" s="137">
        <f t="shared" ref="C10:K10" si="0">B10+1</f>
        <v>3</v>
      </c>
      <c r="D10" s="137">
        <f t="shared" si="0"/>
        <v>4</v>
      </c>
      <c r="E10" s="137">
        <f t="shared" si="0"/>
        <v>5</v>
      </c>
      <c r="F10" s="137">
        <f t="shared" si="0"/>
        <v>6</v>
      </c>
      <c r="G10" s="137">
        <f t="shared" si="0"/>
        <v>7</v>
      </c>
      <c r="H10" s="137">
        <f t="shared" si="0"/>
        <v>8</v>
      </c>
      <c r="I10" s="137">
        <f t="shared" si="0"/>
        <v>9</v>
      </c>
      <c r="J10" s="137">
        <f t="shared" si="0"/>
        <v>10</v>
      </c>
      <c r="K10" s="137">
        <f t="shared" si="0"/>
        <v>11</v>
      </c>
    </row>
    <row r="11" spans="1:14" ht="57.75" x14ac:dyDescent="0.25">
      <c r="A11" s="137" t="s">
        <v>17</v>
      </c>
      <c r="B11" s="161" t="s">
        <v>251</v>
      </c>
      <c r="C11" s="161">
        <f>C12+C13+C14+C15+C16+C25</f>
        <v>719.46666666666613</v>
      </c>
      <c r="D11" s="161">
        <f t="shared" ref="D11:H11" si="1">D12+D13+D14+D15+D16+D25</f>
        <v>719.46666666666613</v>
      </c>
      <c r="E11" s="164">
        <f t="shared" si="1"/>
        <v>455.67877841287645</v>
      </c>
      <c r="F11" s="164">
        <v>290.93</v>
      </c>
      <c r="G11" s="164">
        <f t="shared" si="1"/>
        <v>218.197250008</v>
      </c>
      <c r="H11" s="164">
        <f t="shared" si="1"/>
        <v>421.35743813699997</v>
      </c>
      <c r="I11" s="164"/>
      <c r="J11" s="164">
        <f t="shared" ref="J11:K11" si="2">J12+J13+J14+J15+J16+J25</f>
        <v>72.725744932999987</v>
      </c>
      <c r="K11" s="164">
        <f t="shared" si="2"/>
        <v>92.493096180600006</v>
      </c>
      <c r="L11" s="135"/>
      <c r="M11" s="135"/>
      <c r="N11" s="165"/>
    </row>
    <row r="12" spans="1:14" x14ac:dyDescent="0.25">
      <c r="A12" s="166" t="s">
        <v>90</v>
      </c>
      <c r="B12" s="161" t="s">
        <v>252</v>
      </c>
      <c r="C12" s="161"/>
      <c r="D12" s="161"/>
      <c r="E12" s="164"/>
      <c r="F12" s="164"/>
      <c r="G12" s="164"/>
      <c r="H12" s="164"/>
      <c r="I12" s="164"/>
      <c r="J12" s="164"/>
      <c r="K12" s="164"/>
    </row>
    <row r="13" spans="1:14" x14ac:dyDescent="0.25">
      <c r="A13" s="166" t="s">
        <v>253</v>
      </c>
      <c r="B13" s="161" t="s">
        <v>254</v>
      </c>
      <c r="C13" s="161"/>
      <c r="D13" s="161"/>
      <c r="E13" s="164"/>
      <c r="F13" s="164"/>
      <c r="G13" s="164"/>
      <c r="H13" s="164"/>
      <c r="I13" s="164"/>
      <c r="J13" s="164"/>
      <c r="K13" s="164"/>
    </row>
    <row r="14" spans="1:14" x14ac:dyDescent="0.25">
      <c r="A14" s="166" t="s">
        <v>129</v>
      </c>
      <c r="B14" s="161" t="s">
        <v>255</v>
      </c>
      <c r="C14" s="161">
        <v>551.73824130879302</v>
      </c>
      <c r="D14" s="161">
        <f>21.0392181*0.47</f>
        <v>9.8884325069999992</v>
      </c>
      <c r="E14" s="164">
        <f>12.0652180574564*47%</f>
        <v>5.6706524870045074</v>
      </c>
      <c r="F14" s="164">
        <v>208.98</v>
      </c>
      <c r="G14" s="164">
        <v>8.3628391999999998</v>
      </c>
      <c r="H14" s="164">
        <v>5.2435437699999996</v>
      </c>
      <c r="I14" s="164"/>
      <c r="J14" s="164">
        <v>2.7809463999999999</v>
      </c>
      <c r="K14" s="164">
        <v>1.1510218000000001</v>
      </c>
    </row>
    <row r="15" spans="1:14" x14ac:dyDescent="0.25">
      <c r="A15" s="166" t="s">
        <v>256</v>
      </c>
      <c r="B15" s="161" t="s">
        <v>257</v>
      </c>
      <c r="C15" s="161">
        <f>C14*30.4%</f>
        <v>167.72842535787308</v>
      </c>
      <c r="D15" s="161">
        <f>6.29703797733*0.47</f>
        <v>2.9596078493450997</v>
      </c>
      <c r="E15" s="164">
        <f>2.58596681715047*47%</f>
        <v>1.2154044040607208</v>
      </c>
      <c r="F15" s="164">
        <v>81.95</v>
      </c>
      <c r="G15" s="164">
        <v>2.5030725999999999</v>
      </c>
      <c r="H15" s="164">
        <v>1.12386118</v>
      </c>
      <c r="I15" s="164"/>
      <c r="J15" s="164">
        <v>0.83435753300000004</v>
      </c>
      <c r="K15" s="164">
        <v>0.24670123399999999</v>
      </c>
    </row>
    <row r="16" spans="1:14" ht="29.25" x14ac:dyDescent="0.25">
      <c r="A16" s="166" t="s">
        <v>258</v>
      </c>
      <c r="B16" s="161" t="s">
        <v>259</v>
      </c>
      <c r="C16" s="161">
        <f>C17+C18+C19</f>
        <v>0</v>
      </c>
      <c r="D16" s="161">
        <f t="shared" ref="D16:K16" si="3">D17+D18+D19</f>
        <v>706.61862631032102</v>
      </c>
      <c r="E16" s="161">
        <f t="shared" si="3"/>
        <v>448.52272846229283</v>
      </c>
      <c r="F16" s="161">
        <f t="shared" si="3"/>
        <v>0</v>
      </c>
      <c r="G16" s="161">
        <f t="shared" si="3"/>
        <v>207.33133820800001</v>
      </c>
      <c r="H16" s="161">
        <f t="shared" si="3"/>
        <v>414.740375777</v>
      </c>
      <c r="I16" s="161">
        <f t="shared" si="3"/>
        <v>0</v>
      </c>
      <c r="J16" s="161">
        <f t="shared" si="3"/>
        <v>69.110440999999994</v>
      </c>
      <c r="K16" s="161">
        <f t="shared" si="3"/>
        <v>91.040570300500008</v>
      </c>
    </row>
    <row r="17" spans="1:11" ht="29.25" x14ac:dyDescent="0.25">
      <c r="A17" s="166" t="s">
        <v>260</v>
      </c>
      <c r="B17" s="161" t="s">
        <v>261</v>
      </c>
      <c r="C17" s="161"/>
      <c r="D17" s="161">
        <v>706.61862631032102</v>
      </c>
      <c r="E17" s="161">
        <v>443.83870020000001</v>
      </c>
      <c r="F17" s="161"/>
      <c r="G17" s="161">
        <v>207.33133820800001</v>
      </c>
      <c r="H17" s="161">
        <v>410.40914700000002</v>
      </c>
      <c r="I17" s="161"/>
      <c r="J17" s="167">
        <v>69.110440999999994</v>
      </c>
      <c r="K17" s="161">
        <v>90.089812764000001</v>
      </c>
    </row>
    <row r="18" spans="1:11" ht="43.5" x14ac:dyDescent="0.25">
      <c r="A18" s="166" t="s">
        <v>262</v>
      </c>
      <c r="B18" s="161" t="s">
        <v>263</v>
      </c>
      <c r="C18" s="161"/>
      <c r="D18" s="161"/>
      <c r="E18" s="161"/>
      <c r="F18" s="161"/>
      <c r="G18" s="161"/>
      <c r="H18" s="161"/>
      <c r="I18" s="161"/>
      <c r="J18" s="161"/>
      <c r="K18" s="161"/>
    </row>
    <row r="19" spans="1:11" ht="43.5" x14ac:dyDescent="0.25">
      <c r="A19" s="166" t="s">
        <v>264</v>
      </c>
      <c r="B19" s="161" t="s">
        <v>265</v>
      </c>
      <c r="C19" s="161">
        <f>C20+C21+C22+C23+C24</f>
        <v>0</v>
      </c>
      <c r="D19" s="161">
        <f t="shared" ref="D19:K19" si="4">D20+D21+D22+D23+D24</f>
        <v>0</v>
      </c>
      <c r="E19" s="161">
        <f t="shared" si="4"/>
        <v>4.6840282622928147</v>
      </c>
      <c r="F19" s="161">
        <f t="shared" si="4"/>
        <v>0</v>
      </c>
      <c r="G19" s="161">
        <f t="shared" si="4"/>
        <v>0</v>
      </c>
      <c r="H19" s="161">
        <f t="shared" si="4"/>
        <v>4.3312287769999998</v>
      </c>
      <c r="I19" s="161">
        <f t="shared" si="4"/>
        <v>0</v>
      </c>
      <c r="J19" s="161">
        <f t="shared" si="4"/>
        <v>0</v>
      </c>
      <c r="K19" s="161">
        <f t="shared" si="4"/>
        <v>0.95075753650000006</v>
      </c>
    </row>
    <row r="20" spans="1:11" x14ac:dyDescent="0.25">
      <c r="A20" s="166" t="s">
        <v>266</v>
      </c>
      <c r="B20" s="161" t="s">
        <v>267</v>
      </c>
      <c r="C20" s="161"/>
      <c r="D20" s="161"/>
      <c r="E20" s="161">
        <v>0.1788432622928155</v>
      </c>
      <c r="F20" s="161"/>
      <c r="G20" s="161"/>
      <c r="H20" s="161">
        <v>0.165372937</v>
      </c>
      <c r="I20" s="161"/>
      <c r="J20" s="161"/>
      <c r="K20" s="161">
        <v>3.6301376500000003E-2</v>
      </c>
    </row>
    <row r="21" spans="1:11" ht="29.25" x14ac:dyDescent="0.25">
      <c r="A21" s="166" t="s">
        <v>268</v>
      </c>
      <c r="B21" s="161" t="s">
        <v>269</v>
      </c>
      <c r="C21" s="161"/>
      <c r="D21" s="161"/>
      <c r="E21" s="161"/>
      <c r="F21" s="161"/>
      <c r="G21" s="161"/>
      <c r="H21" s="161"/>
      <c r="I21" s="161"/>
      <c r="J21" s="161"/>
      <c r="K21" s="161"/>
    </row>
    <row r="22" spans="1:11" ht="72" x14ac:dyDescent="0.25">
      <c r="A22" s="166" t="s">
        <v>270</v>
      </c>
      <c r="B22" s="161" t="s">
        <v>271</v>
      </c>
      <c r="C22" s="161"/>
      <c r="D22" s="161"/>
      <c r="E22" s="161">
        <v>2.3126631999999998</v>
      </c>
      <c r="F22" s="161"/>
      <c r="G22" s="161"/>
      <c r="H22" s="161">
        <v>2.1384729199999999</v>
      </c>
      <c r="I22" s="161"/>
      <c r="J22" s="161"/>
      <c r="K22" s="161">
        <v>0.46942088399999998</v>
      </c>
    </row>
    <row r="23" spans="1:11" x14ac:dyDescent="0.25">
      <c r="A23" s="166" t="s">
        <v>272</v>
      </c>
      <c r="B23" s="161" t="s">
        <v>273</v>
      </c>
      <c r="C23" s="161"/>
      <c r="D23" s="161"/>
      <c r="E23" s="161"/>
      <c r="F23" s="161"/>
      <c r="G23" s="161"/>
      <c r="H23" s="161"/>
      <c r="I23" s="161"/>
      <c r="J23" s="161"/>
      <c r="K23" s="161"/>
    </row>
    <row r="24" spans="1:11" ht="43.5" x14ac:dyDescent="0.25">
      <c r="A24" s="166" t="s">
        <v>274</v>
      </c>
      <c r="B24" s="161" t="s">
        <v>275</v>
      </c>
      <c r="C24" s="161"/>
      <c r="D24" s="161"/>
      <c r="E24" s="161">
        <v>2.1925217999999997</v>
      </c>
      <c r="F24" s="161"/>
      <c r="G24" s="161"/>
      <c r="H24" s="161">
        <v>2.02738292</v>
      </c>
      <c r="I24" s="161"/>
      <c r="J24" s="161"/>
      <c r="K24" s="161">
        <v>0.44503527599999998</v>
      </c>
    </row>
    <row r="25" spans="1:11" ht="44.25" customHeight="1" x14ac:dyDescent="0.25">
      <c r="A25" s="166" t="s">
        <v>276</v>
      </c>
      <c r="B25" s="168" t="s">
        <v>277</v>
      </c>
      <c r="C25" s="161">
        <f>C26+C27+C28+C29</f>
        <v>0</v>
      </c>
      <c r="D25" s="161">
        <f t="shared" ref="D25:K25" si="5">D26+D27+D28+D29</f>
        <v>0</v>
      </c>
      <c r="E25" s="161">
        <f t="shared" si="5"/>
        <v>0.26999305951841862</v>
      </c>
      <c r="F25" s="161">
        <f t="shared" si="5"/>
        <v>0</v>
      </c>
      <c r="G25" s="161">
        <f t="shared" si="5"/>
        <v>0</v>
      </c>
      <c r="H25" s="161">
        <f t="shared" si="5"/>
        <v>0.24965741</v>
      </c>
      <c r="I25" s="161">
        <f t="shared" si="5"/>
        <v>0</v>
      </c>
      <c r="J25" s="161">
        <f t="shared" si="5"/>
        <v>0</v>
      </c>
      <c r="K25" s="161">
        <f t="shared" si="5"/>
        <v>5.4802846099999997E-2</v>
      </c>
    </row>
    <row r="26" spans="1:11" x14ac:dyDescent="0.25">
      <c r="A26" s="166" t="s">
        <v>278</v>
      </c>
      <c r="B26" s="161" t="s">
        <v>279</v>
      </c>
      <c r="C26" s="161"/>
      <c r="D26" s="161"/>
      <c r="E26" s="161">
        <v>0.26999305951841862</v>
      </c>
      <c r="F26" s="161"/>
      <c r="G26" s="161"/>
      <c r="H26" s="161">
        <v>0.24965741</v>
      </c>
      <c r="I26" s="161"/>
      <c r="J26" s="161"/>
      <c r="K26" s="161">
        <v>5.4802846099999997E-2</v>
      </c>
    </row>
    <row r="27" spans="1:11" x14ac:dyDescent="0.25">
      <c r="A27" s="166" t="s">
        <v>280</v>
      </c>
      <c r="B27" s="161" t="s">
        <v>281</v>
      </c>
      <c r="C27" s="161"/>
      <c r="D27" s="161"/>
      <c r="E27" s="161"/>
      <c r="F27" s="161"/>
      <c r="G27" s="161"/>
      <c r="H27" s="161"/>
      <c r="I27" s="161"/>
      <c r="J27" s="161"/>
      <c r="K27" s="161"/>
    </row>
    <row r="28" spans="1:11" x14ac:dyDescent="0.25">
      <c r="A28" s="166" t="s">
        <v>282</v>
      </c>
      <c r="B28" s="161" t="s">
        <v>283</v>
      </c>
      <c r="C28" s="161"/>
      <c r="D28" s="161"/>
      <c r="E28" s="161"/>
      <c r="F28" s="161"/>
      <c r="G28" s="161"/>
      <c r="H28" s="161"/>
      <c r="I28" s="161"/>
      <c r="J28" s="161"/>
      <c r="K28" s="161"/>
    </row>
    <row r="29" spans="1:11" ht="43.5" x14ac:dyDescent="0.25">
      <c r="A29" s="166" t="s">
        <v>284</v>
      </c>
      <c r="B29" s="161" t="s">
        <v>285</v>
      </c>
      <c r="C29" s="161"/>
      <c r="D29" s="161"/>
      <c r="E29" s="161"/>
      <c r="F29" s="161"/>
      <c r="G29" s="161"/>
      <c r="H29" s="161"/>
      <c r="I29" s="161"/>
      <c r="J29" s="161"/>
      <c r="K29" s="161"/>
    </row>
  </sheetData>
  <mergeCells count="8">
    <mergeCell ref="I1:K2"/>
    <mergeCell ref="B3:H3"/>
    <mergeCell ref="A6:A9"/>
    <mergeCell ref="B6:B9"/>
    <mergeCell ref="C6:E7"/>
    <mergeCell ref="F6:K6"/>
    <mergeCell ref="F7:H7"/>
    <mergeCell ref="I7:K7"/>
  </mergeCells>
  <pageMargins left="0.70866141732283472" right="0.70866141732283472" top="0.74803149606299213" bottom="0.74803149606299213" header="0.31496062992125984" footer="0.31496062992125984"/>
  <pageSetup paperSize="9" scale="5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Приложение 1 (город)</vt:lpstr>
      <vt:lpstr>Приложение 1 (не город)</vt:lpstr>
      <vt:lpstr>Приложение 5 (город)</vt:lpstr>
      <vt:lpstr>Приложение 5 (не город)</vt:lpstr>
      <vt:lpstr>Приложение № 2</vt:lpstr>
      <vt:lpstr>Приложение № 3</vt:lpstr>
      <vt:lpstr>'Приложение 1 (город)'!Область_печати</vt:lpstr>
      <vt:lpstr>'Приложение 1 (не город)'!Область_печати</vt:lpstr>
      <vt:lpstr>'Приложение 5 (город)'!Область_печати</vt:lpstr>
      <vt:lpstr>'Приложение 5 (не город)'!Область_печати</vt:lpstr>
      <vt:lpstr>'Приложение №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Андрей Вольтерович</dc:creator>
  <dc:description>exif_MSED_affb33b4eb99f3c098e4b895606f6a980ae592f4932fcb0c9a9215e55c250d98</dc:description>
  <cp:lastModifiedBy>Коробейникова Анастасия Сергеевна</cp:lastModifiedBy>
  <cp:lastPrinted>2021-09-10T04:22:29Z</cp:lastPrinted>
  <dcterms:created xsi:type="dcterms:W3CDTF">2015-10-01T09:27:16Z</dcterms:created>
  <dcterms:modified xsi:type="dcterms:W3CDTF">2021-10-15T10:13:26Z</dcterms:modified>
</cp:coreProperties>
</file>